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35" tabRatio="906" activeTab="0"/>
  </bookViews>
  <sheets>
    <sheet name="表紙" sheetId="1" r:id="rId1"/>
    <sheet name="市郡別" sheetId="2" r:id="rId2"/>
    <sheet name="青森市" sheetId="3" r:id="rId3"/>
    <sheet name="東津軽郡・むつ市・下北郡・弘前市（中津軽郡）" sheetId="4" r:id="rId4"/>
    <sheet name="黒石市・南津軽郡・五所川原市" sheetId="5" r:id="rId5"/>
    <sheet name="北津軽郡・つがる市・西津軽郡" sheetId="6" r:id="rId6"/>
    <sheet name="三戸郡・八戸市" sheetId="7" r:id="rId7"/>
    <sheet name="上北郡・十和田市・三沢市" sheetId="8" r:id="rId8"/>
    <sheet name="市郡別部数" sheetId="9" state="hidden" r:id="rId9"/>
    <sheet name="青森市." sheetId="10" state="hidden" r:id="rId10"/>
    <sheet name="東郡・むつ市・下北郡" sheetId="11" state="hidden" r:id="rId11"/>
    <sheet name="弘前市" sheetId="12" state="hidden" r:id="rId12"/>
    <sheet name="黒石市・平川市・南郡・北郡" sheetId="13" state="hidden" r:id="rId13"/>
    <sheet name="五所川原市・つがる市・西郡" sheetId="14" state="hidden" r:id="rId14"/>
    <sheet name="十和田市・三沢市・上北郡" sheetId="15" state="hidden" r:id="rId15"/>
    <sheet name="八戸市・三戸郡" sheetId="16" state="hidden" r:id="rId16"/>
    <sheet name="陸奥新報" sheetId="17" state="hidden" r:id="rId17"/>
  </sheets>
  <definedNames>
    <definedName name="_xlnm.Print_Area" localSheetId="0">'表紙'!$A$1:$L$36</definedName>
  </definedNames>
  <calcPr fullCalcOnLoad="1"/>
</workbook>
</file>

<file path=xl/sharedStrings.xml><?xml version="1.0" encoding="utf-8"?>
<sst xmlns="http://schemas.openxmlformats.org/spreadsheetml/2006/main" count="2129" uniqueCount="1049">
  <si>
    <t>(市野沢：八戸市へ)</t>
  </si>
  <si>
    <t>(島守：八戸市へ)</t>
  </si>
  <si>
    <t>南郷村：八戸市と合併</t>
  </si>
  <si>
    <t>市野沢</t>
  </si>
  <si>
    <t>島守</t>
  </si>
  <si>
    <t>金木</t>
  </si>
  <si>
    <t>市浦</t>
  </si>
  <si>
    <t>五所川原市：五所･駅前店＝旧三好店</t>
  </si>
  <si>
    <t>五所川原市：ｴﾙﾑ通り店＝旧松島店</t>
  </si>
  <si>
    <t>中泊</t>
  </si>
  <si>
    <t>富田</t>
  </si>
  <si>
    <t>下町</t>
  </si>
  <si>
    <t>桔梗野</t>
  </si>
  <si>
    <t>城東</t>
  </si>
  <si>
    <t>西部</t>
  </si>
  <si>
    <t>桜ヶ丘</t>
  </si>
  <si>
    <t>小沢</t>
  </si>
  <si>
    <t>北部</t>
  </si>
  <si>
    <t>南部</t>
  </si>
  <si>
    <t>石川</t>
  </si>
  <si>
    <t>国吉</t>
  </si>
  <si>
    <t>高杉</t>
  </si>
  <si>
    <t>裾野</t>
  </si>
  <si>
    <t>五所川原市</t>
  </si>
  <si>
    <t>青森市</t>
  </si>
  <si>
    <t>つがる市</t>
  </si>
  <si>
    <t>03</t>
  </si>
  <si>
    <t>陸奥新報</t>
  </si>
  <si>
    <t>東奥日報</t>
  </si>
  <si>
    <t>デーリー東北</t>
  </si>
  <si>
    <t>中央紙</t>
  </si>
  <si>
    <t>02</t>
  </si>
  <si>
    <t>河北</t>
  </si>
  <si>
    <t>中津軽郡　西目屋</t>
  </si>
  <si>
    <t>下長</t>
  </si>
  <si>
    <t>中央</t>
  </si>
  <si>
    <t>他紙</t>
  </si>
  <si>
    <t>陸奥 弘前市</t>
  </si>
  <si>
    <t>五所川原</t>
  </si>
  <si>
    <t>金木</t>
  </si>
  <si>
    <t>市浦</t>
  </si>
  <si>
    <t>北津軽郡</t>
  </si>
  <si>
    <t>鶴田</t>
  </si>
  <si>
    <t>西津軽郡</t>
  </si>
  <si>
    <t>合</t>
  </si>
  <si>
    <t>鯵ヶ沢</t>
  </si>
  <si>
    <t>深浦</t>
  </si>
  <si>
    <t>合　計</t>
  </si>
  <si>
    <t>備考</t>
  </si>
  <si>
    <t>計</t>
  </si>
  <si>
    <t>04</t>
  </si>
  <si>
    <t>05</t>
  </si>
  <si>
    <t>陸奥新報</t>
  </si>
  <si>
    <t>デーリー東北</t>
  </si>
  <si>
    <t>南津軽郡</t>
  </si>
  <si>
    <t>折込日</t>
  </si>
  <si>
    <t>No</t>
  </si>
  <si>
    <t>販売店名</t>
  </si>
  <si>
    <t>折込部数</t>
  </si>
  <si>
    <t>0103</t>
  </si>
  <si>
    <t>Y</t>
  </si>
  <si>
    <t>読売 野辺地</t>
  </si>
  <si>
    <t>読売 七戸</t>
  </si>
  <si>
    <t>読売 上北町</t>
  </si>
  <si>
    <t>読売 乙供</t>
  </si>
  <si>
    <t>0308</t>
  </si>
  <si>
    <t>0216</t>
  </si>
  <si>
    <t>0217</t>
  </si>
  <si>
    <t>0202</t>
  </si>
  <si>
    <t>0211</t>
  </si>
  <si>
    <t>0212</t>
  </si>
  <si>
    <t>0215</t>
  </si>
  <si>
    <t>日経</t>
  </si>
  <si>
    <t>仙台市若林区卸町東３丁目４-１  〒984-0002</t>
  </si>
  <si>
    <t xml:space="preserve"> </t>
  </si>
  <si>
    <t xml:space="preserve"> Ｔｅｌ   ０２２－３９０－７３２２</t>
  </si>
  <si>
    <t xml:space="preserve"> Ｆａｘ  ０２２－３９０－７８２２</t>
  </si>
  <si>
    <t>http://www.kahoku-orikomi.co.jp</t>
  </si>
  <si>
    <t>大久保</t>
  </si>
  <si>
    <t>八戸ﾆｭｰﾀｳﾝ</t>
  </si>
  <si>
    <t>弘前市に含む。</t>
  </si>
  <si>
    <t>妙見</t>
  </si>
  <si>
    <t>計</t>
  </si>
  <si>
    <t>青森県</t>
  </si>
  <si>
    <t>市郡別集計</t>
  </si>
  <si>
    <t>広告主名</t>
  </si>
  <si>
    <t>タイトル</t>
  </si>
  <si>
    <t>代理店名</t>
  </si>
  <si>
    <t>サイズ</t>
  </si>
  <si>
    <t>折込日</t>
  </si>
  <si>
    <t>地 区</t>
  </si>
  <si>
    <t>部数</t>
  </si>
  <si>
    <t>折込数</t>
  </si>
  <si>
    <t>青森</t>
  </si>
  <si>
    <t>浪岡</t>
  </si>
  <si>
    <t>田舎館</t>
  </si>
  <si>
    <t>大鰐</t>
  </si>
  <si>
    <t>尾上</t>
  </si>
  <si>
    <t>折込日</t>
  </si>
  <si>
    <t>碇ヶ関</t>
  </si>
  <si>
    <t>日経・大湊</t>
  </si>
  <si>
    <t>広告主名</t>
  </si>
  <si>
    <t>八戸北部</t>
  </si>
  <si>
    <t>川口本店</t>
  </si>
  <si>
    <t>吹上</t>
  </si>
  <si>
    <t>是川</t>
  </si>
  <si>
    <t>根城</t>
  </si>
  <si>
    <t>新井田</t>
  </si>
  <si>
    <t>妙</t>
  </si>
  <si>
    <t>八戸東部</t>
  </si>
  <si>
    <t>田面木</t>
  </si>
  <si>
    <t>八戸西</t>
  </si>
  <si>
    <t>市川</t>
  </si>
  <si>
    <t>河原木</t>
  </si>
  <si>
    <t>むつ市</t>
  </si>
  <si>
    <t>弘前市</t>
  </si>
  <si>
    <t>黒石市</t>
  </si>
  <si>
    <t>五所川原市</t>
  </si>
  <si>
    <t>八戸市</t>
  </si>
  <si>
    <t>十和田市</t>
  </si>
  <si>
    <t>三沢市</t>
  </si>
  <si>
    <t>市部合計</t>
  </si>
  <si>
    <t>東津軽郡</t>
  </si>
  <si>
    <t>下北郡</t>
  </si>
  <si>
    <t>中津軽郡</t>
  </si>
  <si>
    <t>河北折込センター</t>
  </si>
  <si>
    <t>東部大柳</t>
  </si>
  <si>
    <t>北部小笠原</t>
  </si>
  <si>
    <t>東部元木</t>
  </si>
  <si>
    <t>西部中田</t>
  </si>
  <si>
    <t xml:space="preserve">浜通り月館 </t>
  </si>
  <si>
    <t>南津軽郡</t>
  </si>
  <si>
    <t>北津軽郡</t>
  </si>
  <si>
    <t>西津軽郡</t>
  </si>
  <si>
    <t>三戸郡</t>
  </si>
  <si>
    <t>上北郡</t>
  </si>
  <si>
    <t>郡部合計</t>
  </si>
  <si>
    <t>青森県合計</t>
  </si>
  <si>
    <t>湊</t>
  </si>
  <si>
    <t>三世寺</t>
  </si>
  <si>
    <t>新和</t>
  </si>
  <si>
    <t>階上</t>
  </si>
  <si>
    <t>部数</t>
  </si>
  <si>
    <t>日経</t>
  </si>
  <si>
    <t>日経</t>
  </si>
  <si>
    <t>板柳</t>
  </si>
  <si>
    <t>中泊</t>
  </si>
  <si>
    <t>木造</t>
  </si>
  <si>
    <t>柏</t>
  </si>
  <si>
    <t>森田</t>
  </si>
  <si>
    <t>稲垣</t>
  </si>
  <si>
    <t>車力</t>
  </si>
  <si>
    <t>合計</t>
  </si>
  <si>
    <t>尾上　</t>
  </si>
  <si>
    <t>三沢東</t>
  </si>
  <si>
    <t>五戸</t>
  </si>
  <si>
    <t>田子</t>
  </si>
  <si>
    <t>計</t>
  </si>
  <si>
    <t>総枚数</t>
  </si>
  <si>
    <t>部数明細書</t>
  </si>
  <si>
    <t>頁枚数</t>
  </si>
  <si>
    <t>朝日</t>
  </si>
  <si>
    <t>毎日</t>
  </si>
  <si>
    <t>計</t>
  </si>
  <si>
    <t>東奥日報</t>
  </si>
  <si>
    <t>青森市</t>
  </si>
  <si>
    <t>長島</t>
  </si>
  <si>
    <t>本町</t>
  </si>
  <si>
    <t>新町安方</t>
  </si>
  <si>
    <t>浅虫</t>
  </si>
  <si>
    <t>東岳</t>
  </si>
  <si>
    <t>油川</t>
  </si>
  <si>
    <t>後潟</t>
  </si>
  <si>
    <t>筒井</t>
  </si>
  <si>
    <t>総枚数</t>
  </si>
  <si>
    <t>合計</t>
  </si>
  <si>
    <t>毎日</t>
  </si>
  <si>
    <t>読売</t>
  </si>
  <si>
    <t>他  紙</t>
  </si>
  <si>
    <t>青森県</t>
  </si>
  <si>
    <t>朝  日</t>
  </si>
  <si>
    <t>産経・中央</t>
  </si>
  <si>
    <t>産経・東部</t>
  </si>
  <si>
    <t>青森中央</t>
  </si>
  <si>
    <t>青森南部</t>
  </si>
  <si>
    <t>青森西部</t>
  </si>
  <si>
    <t>（内訳）</t>
  </si>
  <si>
    <t>荒川</t>
  </si>
  <si>
    <t>合計</t>
  </si>
  <si>
    <t>デーリー東北</t>
  </si>
  <si>
    <t>陸奥新報</t>
  </si>
  <si>
    <t>総枚数</t>
  </si>
  <si>
    <t>東奥日報</t>
  </si>
  <si>
    <t>平川市</t>
  </si>
  <si>
    <t>旧南津軽郡</t>
  </si>
  <si>
    <t>藤崎町</t>
  </si>
  <si>
    <t>旧常盤村</t>
  </si>
  <si>
    <t>旧藤崎町</t>
  </si>
  <si>
    <t>南津軽郡</t>
  </si>
  <si>
    <t>平川市</t>
  </si>
  <si>
    <t>平川市</t>
  </si>
  <si>
    <t>朝日</t>
  </si>
  <si>
    <t>毎日</t>
  </si>
  <si>
    <t>読売</t>
  </si>
  <si>
    <t>合計</t>
  </si>
  <si>
    <t>計</t>
  </si>
  <si>
    <t>蟹田</t>
  </si>
  <si>
    <t>平舘</t>
  </si>
  <si>
    <t>今別</t>
  </si>
  <si>
    <t>三厩</t>
  </si>
  <si>
    <t>青森市</t>
  </si>
  <si>
    <t>むつ市</t>
  </si>
  <si>
    <t>大畑</t>
  </si>
  <si>
    <t>大間</t>
  </si>
  <si>
    <t>易国間</t>
  </si>
  <si>
    <t>河北折込センター 022-390-7322</t>
  </si>
  <si>
    <t>佐井</t>
  </si>
  <si>
    <t>川内</t>
  </si>
  <si>
    <t>脇野沢</t>
  </si>
  <si>
    <t>黒石市</t>
  </si>
  <si>
    <t>東奥日報は予約制となっており、折込日5日前午前中（土・日・祝・祭日除く）が、申込締切となります。</t>
  </si>
  <si>
    <t>弘前市</t>
  </si>
  <si>
    <t>東津軽郡</t>
  </si>
  <si>
    <t>今別町</t>
  </si>
  <si>
    <t>小浜</t>
  </si>
  <si>
    <t>三内</t>
  </si>
  <si>
    <t>新城</t>
  </si>
  <si>
    <t>石江</t>
  </si>
  <si>
    <t>古川</t>
  </si>
  <si>
    <t>平内町</t>
  </si>
  <si>
    <t>蓬田村</t>
  </si>
  <si>
    <t>蟹田町</t>
  </si>
  <si>
    <t>平館村</t>
  </si>
  <si>
    <t>三厩村</t>
  </si>
  <si>
    <t>大間町</t>
  </si>
  <si>
    <t>風間浦村</t>
  </si>
  <si>
    <t>佐井村</t>
  </si>
  <si>
    <t>東津軽郡・むつ市・下北郡・弘前市（中津軽郡）</t>
  </si>
  <si>
    <t>（平内町・蓬田村含）</t>
  </si>
  <si>
    <t>総枚数</t>
  </si>
  <si>
    <t>計</t>
  </si>
  <si>
    <t>合計</t>
  </si>
  <si>
    <t>合計</t>
  </si>
  <si>
    <t>計</t>
  </si>
  <si>
    <t>黒石</t>
  </si>
  <si>
    <t>黒石市</t>
  </si>
  <si>
    <t>平賀</t>
  </si>
  <si>
    <t>大鰐</t>
  </si>
  <si>
    <t>碇ヶ関</t>
  </si>
  <si>
    <t>常盤</t>
  </si>
  <si>
    <t>藤崎</t>
  </si>
  <si>
    <t>尾上町</t>
  </si>
  <si>
    <t>碇ヶ関村</t>
  </si>
  <si>
    <t>尾上</t>
  </si>
  <si>
    <t>平賀</t>
  </si>
  <si>
    <t>田舎館</t>
  </si>
  <si>
    <t>五所川原市</t>
  </si>
  <si>
    <t>板柳</t>
  </si>
  <si>
    <t>鶴田</t>
  </si>
  <si>
    <t>六郷</t>
  </si>
  <si>
    <t>嘉瀬</t>
  </si>
  <si>
    <t>金木</t>
  </si>
  <si>
    <t>武田</t>
  </si>
  <si>
    <t>中里</t>
  </si>
  <si>
    <t>相内</t>
  </si>
  <si>
    <t>小泊</t>
  </si>
  <si>
    <t>北津軽郡</t>
  </si>
  <si>
    <t>平賀町</t>
  </si>
  <si>
    <t>大鰐町</t>
  </si>
  <si>
    <t>板柳町</t>
  </si>
  <si>
    <t>鶴田町</t>
  </si>
  <si>
    <t>中里町</t>
  </si>
  <si>
    <t>小泊村</t>
  </si>
  <si>
    <t>五所川原</t>
  </si>
  <si>
    <t>（中津軽郡含）</t>
  </si>
  <si>
    <t>下北郡</t>
  </si>
  <si>
    <t>(森田：つがる市柏店へ統合)</t>
  </si>
  <si>
    <t>(森田：つがる市へ合併)</t>
  </si>
  <si>
    <t>旧森田村</t>
  </si>
  <si>
    <t>森田</t>
  </si>
  <si>
    <t>つがる市</t>
  </si>
  <si>
    <t>青森県</t>
  </si>
  <si>
    <t>部数明細書</t>
  </si>
  <si>
    <t>頁枚数</t>
  </si>
  <si>
    <t>東奥日報</t>
  </si>
  <si>
    <t>毎日</t>
  </si>
  <si>
    <t>読売</t>
  </si>
  <si>
    <t>陸奥新報</t>
  </si>
  <si>
    <t>木造</t>
  </si>
  <si>
    <t>柏</t>
  </si>
  <si>
    <t>稲垣</t>
  </si>
  <si>
    <t>車力</t>
  </si>
  <si>
    <t>鳴沢</t>
  </si>
  <si>
    <t>北金ヶ沢</t>
  </si>
  <si>
    <t>深浦</t>
  </si>
  <si>
    <t>岩崎</t>
  </si>
  <si>
    <t>西津軽郡</t>
  </si>
  <si>
    <t>鯵ヶ沢町</t>
  </si>
  <si>
    <t>深浦町</t>
  </si>
  <si>
    <t>岩崎村</t>
  </si>
  <si>
    <t>黒石市・南津軽郡・五所川原市</t>
  </si>
  <si>
    <t>合計</t>
  </si>
  <si>
    <t>デーリー東北</t>
  </si>
  <si>
    <t>朝日</t>
  </si>
  <si>
    <t>毎日</t>
  </si>
  <si>
    <t>読売</t>
  </si>
  <si>
    <t>三戸</t>
  </si>
  <si>
    <t>田子</t>
  </si>
  <si>
    <t>五戸</t>
  </si>
  <si>
    <t>三戸町</t>
  </si>
  <si>
    <t>田子町</t>
  </si>
  <si>
    <t>名川町</t>
  </si>
  <si>
    <t>南部町</t>
  </si>
  <si>
    <t>五戸町</t>
  </si>
  <si>
    <t>新郷村</t>
  </si>
  <si>
    <t>倉石村</t>
  </si>
  <si>
    <t>階上町</t>
  </si>
  <si>
    <t>三戸郡</t>
  </si>
  <si>
    <t>白銀</t>
  </si>
  <si>
    <t>長谷川本店</t>
  </si>
  <si>
    <t>売市</t>
  </si>
  <si>
    <t>八戸中央</t>
  </si>
  <si>
    <t>高瀬本店</t>
  </si>
  <si>
    <t>湊</t>
  </si>
  <si>
    <t>小中野</t>
  </si>
  <si>
    <t>旭ヶ丘</t>
  </si>
  <si>
    <t>種差</t>
  </si>
  <si>
    <t>三戸郡・八戸市</t>
  </si>
  <si>
    <t>八戸市</t>
  </si>
  <si>
    <t>（三戸郡含）</t>
  </si>
  <si>
    <t>下田</t>
  </si>
  <si>
    <t>六戸</t>
  </si>
  <si>
    <t>七戸</t>
  </si>
  <si>
    <t>上北町</t>
  </si>
  <si>
    <t>乙供</t>
  </si>
  <si>
    <t>天間林</t>
  </si>
  <si>
    <t>野辺地</t>
  </si>
  <si>
    <t>泊</t>
  </si>
  <si>
    <t>横浜</t>
  </si>
  <si>
    <t>下田町</t>
  </si>
  <si>
    <t>六戸町</t>
  </si>
  <si>
    <t>七戸町</t>
  </si>
  <si>
    <t>東北町</t>
  </si>
  <si>
    <t>天間林村</t>
  </si>
  <si>
    <t>野辺地町</t>
  </si>
  <si>
    <t>六ヶ所村</t>
  </si>
  <si>
    <t>横浜町</t>
  </si>
  <si>
    <t>上北郡</t>
  </si>
  <si>
    <t>上北郡・十和田市・三沢市</t>
  </si>
  <si>
    <t>十和田北</t>
  </si>
  <si>
    <t>十和田南</t>
  </si>
  <si>
    <t>十和田市</t>
  </si>
  <si>
    <t>（上北郡含）</t>
  </si>
  <si>
    <t>三沢</t>
  </si>
  <si>
    <t>平賀</t>
  </si>
  <si>
    <t>三沢市</t>
  </si>
  <si>
    <t>代理店</t>
  </si>
  <si>
    <t>代理店</t>
  </si>
  <si>
    <t>日経・中央</t>
  </si>
  <si>
    <t>日経・東部</t>
  </si>
  <si>
    <t>旧木造町</t>
  </si>
  <si>
    <t>旧川内町</t>
  </si>
  <si>
    <t>旧脇野沢村</t>
  </si>
  <si>
    <t>旧大畑町</t>
  </si>
  <si>
    <t>旧金木町</t>
  </si>
  <si>
    <t>旧市浦町</t>
  </si>
  <si>
    <t>つがる市</t>
  </si>
  <si>
    <t>合計</t>
  </si>
  <si>
    <t>旧柏村</t>
  </si>
  <si>
    <t>旧稲垣村</t>
  </si>
  <si>
    <t>旧車力村</t>
  </si>
  <si>
    <t>石川</t>
  </si>
  <si>
    <t>名川</t>
  </si>
  <si>
    <t>読売大湊</t>
  </si>
  <si>
    <t>合売店は3紙以上で銘柄指定はできません。</t>
  </si>
  <si>
    <t>西部岡</t>
  </si>
  <si>
    <t>青森県市郡別・新聞折込部数表</t>
  </si>
  <si>
    <t>浪岡</t>
  </si>
  <si>
    <t>勝田</t>
  </si>
  <si>
    <t>陸奥新報折込申込書</t>
  </si>
  <si>
    <t>広告主名</t>
  </si>
  <si>
    <t>タイトル</t>
  </si>
  <si>
    <t>代理店名</t>
  </si>
  <si>
    <t>サイズ</t>
  </si>
  <si>
    <t>総枚数</t>
  </si>
  <si>
    <t>青森県</t>
  </si>
  <si>
    <t>地　区</t>
  </si>
  <si>
    <t>部　数</t>
  </si>
  <si>
    <t>弘前市</t>
  </si>
  <si>
    <t>&lt;弘前市内内訳&gt;</t>
  </si>
  <si>
    <t>ＴＥＬ022-390-7322</t>
  </si>
  <si>
    <t>ＦＡＸ022-390-7822</t>
  </si>
  <si>
    <t>140101</t>
  </si>
  <si>
    <t>0101</t>
  </si>
  <si>
    <t>鯵ヶ沢</t>
  </si>
  <si>
    <t>中央青柳堤</t>
  </si>
  <si>
    <t>青森西部</t>
  </si>
  <si>
    <t>青森東部</t>
  </si>
  <si>
    <t>計</t>
  </si>
  <si>
    <t>平内</t>
  </si>
  <si>
    <t>青森原別</t>
  </si>
  <si>
    <t>青森東部</t>
  </si>
  <si>
    <t>(旧山下・山下佃)</t>
  </si>
  <si>
    <t>中部浜田</t>
  </si>
  <si>
    <t>城東高田</t>
  </si>
  <si>
    <t>南部剣吉</t>
  </si>
  <si>
    <t>読売大学前</t>
  </si>
  <si>
    <t>読売城西</t>
  </si>
  <si>
    <t>日経大学前</t>
  </si>
  <si>
    <t>日経城西</t>
  </si>
  <si>
    <t>新郷倉石</t>
  </si>
  <si>
    <t>中居林</t>
  </si>
  <si>
    <t>五所駅前</t>
  </si>
  <si>
    <t>エルム通</t>
  </si>
  <si>
    <t>五所東部</t>
  </si>
  <si>
    <t>西部※中央と東部に統合。</t>
  </si>
  <si>
    <t>西部※中央と東部に統合。</t>
  </si>
  <si>
    <t>北津軽郡・つるが市・西津軽郡</t>
  </si>
  <si>
    <t>※中央と東部に統合。一部下田・三沢月館へ</t>
  </si>
  <si>
    <t>西部※</t>
  </si>
  <si>
    <t>日経・西部※</t>
  </si>
  <si>
    <t>青森金沢</t>
  </si>
  <si>
    <t>青森旭町</t>
  </si>
  <si>
    <t>中央斎藤※東部小山内と統合「黒石小山内」</t>
  </si>
  <si>
    <t>黒石小山内</t>
  </si>
  <si>
    <t>中央斎藤※黒石小山内と統合</t>
  </si>
  <si>
    <t>東奥日報は予約制となっており、折込日5日前午前中（土・日・祝・祭日除く）が、申込締切となります。</t>
  </si>
  <si>
    <t>※黒石「齋藤」と「小山内」が統合「黒石小山内」へ。</t>
  </si>
  <si>
    <t>○弘前販売「岩木」は独立。</t>
  </si>
  <si>
    <t>青森造道</t>
  </si>
  <si>
    <t>青森西滝</t>
  </si>
  <si>
    <t>部数</t>
  </si>
  <si>
    <t>折込数</t>
  </si>
  <si>
    <t>産経</t>
  </si>
  <si>
    <t>青森中部</t>
  </si>
  <si>
    <t>※朝日新聞が閉店となり、東奥日報の各販売店で取り扱う事となりました。(Ｈ31.3月1日付け)</t>
  </si>
  <si>
    <t>(内訳)</t>
  </si>
  <si>
    <t>戸山</t>
  </si>
  <si>
    <t>（内訳）</t>
  </si>
  <si>
    <t>幸畑</t>
  </si>
  <si>
    <r>
      <t>千富</t>
    </r>
    <r>
      <rPr>
        <sz val="6"/>
        <rFont val="ＭＳ Ｐ明朝"/>
        <family val="1"/>
      </rPr>
      <t>※「旭町」と統合「青森旭町」へ</t>
    </r>
  </si>
  <si>
    <r>
      <t>安田</t>
    </r>
    <r>
      <rPr>
        <sz val="6"/>
        <rFont val="ＭＳ Ｐ明朝"/>
        <family val="1"/>
      </rPr>
      <t>※「金沢」と統合「青森金沢」へ</t>
    </r>
  </si>
  <si>
    <t>岩木</t>
  </si>
  <si>
    <t>陸奥 西目屋</t>
  </si>
  <si>
    <t>手配計</t>
  </si>
  <si>
    <t>※東奥日報販売は青森勝田となりました。</t>
  </si>
  <si>
    <t>弘前土手町</t>
  </si>
  <si>
    <t>河北折込センター 022-390-7322</t>
  </si>
  <si>
    <t>　</t>
  </si>
  <si>
    <t>※販売弘前は「弘前土手町」「弘前青山」になりました。</t>
  </si>
  <si>
    <t>八戸東部</t>
  </si>
  <si>
    <t>八戸中央</t>
  </si>
  <si>
    <t>八戸西部</t>
  </si>
  <si>
    <t>八戸北部</t>
  </si>
  <si>
    <t>弘前城東</t>
  </si>
  <si>
    <t>日経弘前城東</t>
  </si>
  <si>
    <t>※石川店は弘前城東店石川となりました。</t>
  </si>
  <si>
    <t>弘前城東 計</t>
  </si>
  <si>
    <t>岩木</t>
  </si>
  <si>
    <t>桔梗野</t>
  </si>
  <si>
    <t>桜ヶ丘</t>
  </si>
  <si>
    <t>弘前青山</t>
  </si>
  <si>
    <t>広告主名</t>
  </si>
  <si>
    <t>土手町･青山計</t>
  </si>
  <si>
    <t>むつ西部</t>
  </si>
  <si>
    <t>むつ南部</t>
  </si>
  <si>
    <t>むつ東部</t>
  </si>
  <si>
    <t>日経西部</t>
  </si>
  <si>
    <t>日経東部</t>
  </si>
  <si>
    <t>※朝日むつ店は廃店となりました。</t>
  </si>
  <si>
    <t>日経南部</t>
  </si>
  <si>
    <t>読売・日経</t>
  </si>
  <si>
    <t>読売田名部</t>
  </si>
  <si>
    <t>青森東部</t>
  </si>
  <si>
    <t>読売</t>
  </si>
  <si>
    <t>Ｔ</t>
  </si>
  <si>
    <t>河北</t>
  </si>
  <si>
    <t>松原西弘</t>
  </si>
  <si>
    <t>松原西弘</t>
  </si>
  <si>
    <t>日経松原西弘</t>
  </si>
  <si>
    <t>南部赤石</t>
  </si>
  <si>
    <t>朝日十和田店は廃店いたしました。南部上村は南部赤石になりました。</t>
  </si>
  <si>
    <t>浜の町</t>
  </si>
  <si>
    <t>城西</t>
  </si>
  <si>
    <t>朝日</t>
  </si>
  <si>
    <t>日経弘前土手町</t>
  </si>
  <si>
    <t>野辺地</t>
  </si>
  <si>
    <t>七戸</t>
  </si>
  <si>
    <t>乙供</t>
  </si>
  <si>
    <t>六戸</t>
  </si>
  <si>
    <t>泊</t>
  </si>
  <si>
    <t>尾駮</t>
  </si>
  <si>
    <t>大久保</t>
  </si>
  <si>
    <t>東奥日報折込サービスセンター</t>
  </si>
  <si>
    <t>青森県折込広告部数表・申込書</t>
  </si>
  <si>
    <t xml:space="preserve"> TEL017-739-9940 FAX017-739-9669</t>
  </si>
  <si>
    <t>青森市（１）</t>
  </si>
  <si>
    <t>サイズ</t>
  </si>
  <si>
    <t>広告主</t>
  </si>
  <si>
    <t>業種：</t>
  </si>
  <si>
    <t>チラシ名　種別：</t>
  </si>
  <si>
    <t>　</t>
  </si>
  <si>
    <t>　住所</t>
  </si>
  <si>
    <t>総枚数</t>
  </si>
  <si>
    <t>納品日</t>
  </si>
  <si>
    <t xml:space="preserve"> TEL:</t>
  </si>
  <si>
    <t>FAX:</t>
  </si>
  <si>
    <t>折込料請求先名</t>
  </si>
  <si>
    <t>　その他</t>
  </si>
  <si>
    <t>代理店</t>
  </si>
  <si>
    <t>月</t>
  </si>
  <si>
    <t>日</t>
  </si>
  <si>
    <t>印刷会社</t>
  </si>
  <si>
    <t>担当者</t>
  </si>
  <si>
    <t>請求区分</t>
  </si>
  <si>
    <t>支払区分</t>
  </si>
  <si>
    <t>FAX　郵送　不要</t>
  </si>
  <si>
    <t>現金　振込</t>
  </si>
  <si>
    <t>東奥日報</t>
  </si>
  <si>
    <t>朝日新聞</t>
  </si>
  <si>
    <t>毎日新聞</t>
  </si>
  <si>
    <t>日経新聞</t>
  </si>
  <si>
    <t>産経等他紙</t>
  </si>
  <si>
    <t>朝チラッ</t>
  </si>
  <si>
    <t>販売店合計</t>
  </si>
  <si>
    <t>部数</t>
  </si>
  <si>
    <t>申込数</t>
  </si>
  <si>
    <t>申込数</t>
  </si>
  <si>
    <t>合売数</t>
  </si>
  <si>
    <t xml:space="preserve"> 長島</t>
  </si>
  <si>
    <t xml:space="preserve"> 本町</t>
  </si>
  <si>
    <t xml:space="preserve"> 新町安方</t>
  </si>
  <si>
    <t xml:space="preserve"> 古川</t>
  </si>
  <si>
    <t xml:space="preserve"> 中央青柳堤</t>
  </si>
  <si>
    <r>
      <t>青森中部･計</t>
    </r>
    <r>
      <rPr>
        <sz val="6"/>
        <color indexed="8"/>
        <rFont val="ＭＳ Ｐゴシック"/>
        <family val="3"/>
      </rPr>
      <t>(合）</t>
    </r>
  </si>
  <si>
    <t>1402</t>
  </si>
  <si>
    <t>(合)</t>
  </si>
  <si>
    <t>140302</t>
  </si>
  <si>
    <t xml:space="preserve"> 小浜</t>
  </si>
  <si>
    <t xml:space="preserve"> 三内</t>
  </si>
  <si>
    <t xml:space="preserve"> 新城</t>
  </si>
  <si>
    <t xml:space="preserve"> 石江</t>
  </si>
  <si>
    <r>
      <t>青森西部･計</t>
    </r>
    <r>
      <rPr>
        <sz val="6"/>
        <rFont val="ＭＳ Ｐゴシック"/>
        <family val="3"/>
      </rPr>
      <t>（合）</t>
    </r>
  </si>
  <si>
    <t>140401</t>
  </si>
  <si>
    <t xml:space="preserve"> 勝田</t>
  </si>
  <si>
    <t xml:space="preserve"> 筒井</t>
  </si>
  <si>
    <t>0104</t>
  </si>
  <si>
    <r>
      <t>青森勝田･計</t>
    </r>
    <r>
      <rPr>
        <sz val="6"/>
        <color indexed="8"/>
        <rFont val="ＭＳ Ｐゴシック"/>
        <family val="3"/>
      </rPr>
      <t>（合）</t>
    </r>
  </si>
  <si>
    <t>1406</t>
  </si>
  <si>
    <t>青森原別</t>
  </si>
  <si>
    <t>中部浜田</t>
  </si>
  <si>
    <t>青森西滝</t>
  </si>
  <si>
    <t>青森金沢</t>
  </si>
  <si>
    <t>青森旭町</t>
  </si>
  <si>
    <t>青森造道</t>
  </si>
  <si>
    <t>02</t>
  </si>
  <si>
    <t xml:space="preserve"> 戸山</t>
  </si>
  <si>
    <t>0113</t>
  </si>
  <si>
    <r>
      <t>青森浜舘･計</t>
    </r>
    <r>
      <rPr>
        <sz val="6"/>
        <color indexed="8"/>
        <rFont val="ＭＳ Ｐゴシック"/>
        <family val="3"/>
      </rPr>
      <t>（合）</t>
    </r>
  </si>
  <si>
    <t>141401</t>
  </si>
  <si>
    <t xml:space="preserve"> 妙見</t>
  </si>
  <si>
    <t xml:space="preserve"> 荒川</t>
  </si>
  <si>
    <t>03</t>
  </si>
  <si>
    <t xml:space="preserve"> 幸畑</t>
  </si>
  <si>
    <t>0114</t>
  </si>
  <si>
    <r>
      <t>青森妙見･計</t>
    </r>
    <r>
      <rPr>
        <sz val="6"/>
        <color indexed="8"/>
        <rFont val="ＭＳ Ｐゴシック"/>
        <family val="3"/>
      </rPr>
      <t>（合）</t>
    </r>
  </si>
  <si>
    <t>浅虫 　</t>
  </si>
  <si>
    <t xml:space="preserve">東岳   </t>
  </si>
  <si>
    <t xml:space="preserve">油川   </t>
  </si>
  <si>
    <t xml:space="preserve">後潟   </t>
  </si>
  <si>
    <t xml:space="preserve">浪岡   </t>
  </si>
  <si>
    <t>01</t>
  </si>
  <si>
    <t>市内計</t>
  </si>
  <si>
    <t>読売新聞</t>
  </si>
  <si>
    <t>デーリー東北</t>
  </si>
  <si>
    <t>読売 青森中央</t>
  </si>
  <si>
    <t>読売 青森南部</t>
  </si>
  <si>
    <t>読売 青森東部</t>
  </si>
  <si>
    <t>読売 青森西部</t>
  </si>
  <si>
    <t>計</t>
  </si>
  <si>
    <t>河北新報</t>
  </si>
  <si>
    <t>河北 青森</t>
  </si>
  <si>
    <t>陸奥新報</t>
  </si>
  <si>
    <t>陸奥 青森</t>
  </si>
  <si>
    <t>備考欄</t>
  </si>
  <si>
    <t>※</t>
  </si>
  <si>
    <t>（合）は複数紙合売店です。浪岡の「産経等他紙」は読売です。</t>
  </si>
  <si>
    <r>
      <rPr>
        <sz val="9"/>
        <color indexed="49"/>
        <rFont val="ＭＳ Ｐ明朝"/>
        <family val="1"/>
      </rPr>
      <t>■</t>
    </r>
    <r>
      <rPr>
        <sz val="9"/>
        <color indexed="8"/>
        <rFont val="ＭＳ Ｐ明朝"/>
        <family val="1"/>
      </rPr>
      <t>は「朝チラッ部数」で、取扱店の合売数には「朝チラッ」部数も含まれます。</t>
    </r>
  </si>
  <si>
    <t>東郡・むつ市・下北郡（2）</t>
  </si>
  <si>
    <t>東郡</t>
  </si>
  <si>
    <t>1501</t>
  </si>
  <si>
    <t>平内</t>
  </si>
  <si>
    <t>蟹田</t>
  </si>
  <si>
    <t>平舘</t>
  </si>
  <si>
    <t>1511</t>
  </si>
  <si>
    <t>三厩</t>
  </si>
  <si>
    <t>1509</t>
  </si>
  <si>
    <t>今別</t>
  </si>
  <si>
    <t>1310</t>
  </si>
  <si>
    <t>むつ西部</t>
  </si>
  <si>
    <t>1311</t>
  </si>
  <si>
    <t>むつ南部</t>
  </si>
  <si>
    <t>1312</t>
  </si>
  <si>
    <t>むつ東部</t>
  </si>
  <si>
    <t>1303</t>
  </si>
  <si>
    <t>大畑</t>
  </si>
  <si>
    <t>1307</t>
  </si>
  <si>
    <t>川内</t>
  </si>
  <si>
    <t>1308</t>
  </si>
  <si>
    <t>脇野沢</t>
  </si>
  <si>
    <t>0203</t>
  </si>
  <si>
    <t>1305</t>
  </si>
  <si>
    <t>大間</t>
  </si>
  <si>
    <t>1304</t>
  </si>
  <si>
    <t>易国間</t>
  </si>
  <si>
    <t>1306</t>
  </si>
  <si>
    <t>佐井</t>
  </si>
  <si>
    <t>0204</t>
  </si>
  <si>
    <t>　</t>
  </si>
  <si>
    <t>0302</t>
  </si>
  <si>
    <t>3757</t>
  </si>
  <si>
    <t>読売 大湊</t>
  </si>
  <si>
    <t>N</t>
  </si>
  <si>
    <t>3758</t>
  </si>
  <si>
    <t>読売 田名部</t>
  </si>
  <si>
    <t>弘前市（３）</t>
  </si>
  <si>
    <t>160301</t>
  </si>
  <si>
    <t xml:space="preserve"> 城東高田</t>
  </si>
  <si>
    <t>02</t>
  </si>
  <si>
    <t xml:space="preserve"> 石川</t>
  </si>
  <si>
    <t>1603</t>
  </si>
  <si>
    <t>弘前城東･計</t>
  </si>
  <si>
    <t>1604</t>
  </si>
  <si>
    <t>松原西弘</t>
  </si>
  <si>
    <t>1605</t>
  </si>
  <si>
    <t>浜の町</t>
  </si>
  <si>
    <t>1606</t>
  </si>
  <si>
    <t>城西</t>
  </si>
  <si>
    <t>1607</t>
  </si>
  <si>
    <t>岩木</t>
  </si>
  <si>
    <t>160103</t>
  </si>
  <si>
    <t>弘前土手町</t>
  </si>
  <si>
    <t>04</t>
  </si>
  <si>
    <t xml:space="preserve"> 桔梗野</t>
  </si>
  <si>
    <t>05</t>
  </si>
  <si>
    <t xml:space="preserve"> 桜ケ丘</t>
  </si>
  <si>
    <t>07</t>
  </si>
  <si>
    <t>弘前青山</t>
  </si>
  <si>
    <t>1601</t>
  </si>
  <si>
    <t>土手町青山・計</t>
  </si>
  <si>
    <t>0205</t>
  </si>
  <si>
    <t>3146</t>
  </si>
  <si>
    <t>314502</t>
  </si>
  <si>
    <t>読売 大学前</t>
  </si>
  <si>
    <t>読売 城西</t>
  </si>
  <si>
    <t>0303</t>
  </si>
  <si>
    <t>陸奥新報（弘前市内）</t>
  </si>
  <si>
    <t>中央</t>
  </si>
  <si>
    <t>城東</t>
  </si>
  <si>
    <t>下湯口・悪戸</t>
  </si>
  <si>
    <t>一野渡</t>
  </si>
  <si>
    <t>国吉</t>
  </si>
  <si>
    <t>裾野</t>
  </si>
  <si>
    <t>三世寺</t>
  </si>
  <si>
    <t>新和</t>
  </si>
  <si>
    <t>岩木</t>
  </si>
  <si>
    <t>相馬</t>
  </si>
  <si>
    <t>西目屋</t>
  </si>
  <si>
    <t>3181</t>
  </si>
  <si>
    <t>黒石平川南郡北郡（4）</t>
  </si>
  <si>
    <t>他紙</t>
  </si>
  <si>
    <t>1710</t>
  </si>
  <si>
    <t>黒石小山内</t>
  </si>
  <si>
    <t>3246</t>
  </si>
  <si>
    <t>読売 黒石</t>
  </si>
  <si>
    <t>陸奥 黒石</t>
  </si>
  <si>
    <t>平川市</t>
  </si>
  <si>
    <t>1703</t>
  </si>
  <si>
    <t>尾上</t>
  </si>
  <si>
    <t>1704</t>
  </si>
  <si>
    <t>平賀</t>
  </si>
  <si>
    <t>1706</t>
  </si>
  <si>
    <t>碇ヶ関</t>
  </si>
  <si>
    <t>0207</t>
  </si>
  <si>
    <t>　尾上</t>
  </si>
  <si>
    <t>　平賀</t>
  </si>
  <si>
    <t>　碇ヶ関</t>
  </si>
  <si>
    <t>0304</t>
  </si>
  <si>
    <t>南郡</t>
  </si>
  <si>
    <t>1705</t>
  </si>
  <si>
    <t>大鰐</t>
  </si>
  <si>
    <t>1707</t>
  </si>
  <si>
    <t>常盤</t>
  </si>
  <si>
    <t>1708</t>
  </si>
  <si>
    <t>藤崎</t>
  </si>
  <si>
    <t>0208</t>
  </si>
  <si>
    <t>3248</t>
  </si>
  <si>
    <t>読売 藤崎</t>
  </si>
  <si>
    <t>　藤崎</t>
  </si>
  <si>
    <t>　大鰐</t>
  </si>
  <si>
    <t xml:space="preserve"> 田舎館</t>
  </si>
  <si>
    <t>北郡</t>
  </si>
  <si>
    <t>1805</t>
  </si>
  <si>
    <t>板柳</t>
  </si>
  <si>
    <t>1806</t>
  </si>
  <si>
    <t>鶴田</t>
  </si>
  <si>
    <t>1807</t>
  </si>
  <si>
    <t>六郷</t>
  </si>
  <si>
    <t>1810</t>
  </si>
  <si>
    <t>武田</t>
  </si>
  <si>
    <t>1811</t>
  </si>
  <si>
    <t>中里</t>
  </si>
  <si>
    <t>1813</t>
  </si>
  <si>
    <t>小泊</t>
  </si>
  <si>
    <t>　中泊</t>
  </si>
  <si>
    <t>0305</t>
  </si>
  <si>
    <t>東奥日報折込サービスセンター（東奥日報社販売局折込部）</t>
  </si>
  <si>
    <t>〒030-0180　　青森市第二問屋町３丁目１番８９号</t>
  </si>
  <si>
    <t>　　ＴＥＬ　017-739-9940　　　　ＦＡＸ　017-739-9669　</t>
  </si>
  <si>
    <t>　URL：https://www.toonippo.co.jp/common/insersion/</t>
  </si>
  <si>
    <r>
      <rPr>
        <sz val="9"/>
        <color indexed="49"/>
        <rFont val="ＭＳ Ｐ明朝"/>
        <family val="1"/>
      </rPr>
      <t>■</t>
    </r>
    <r>
      <rPr>
        <sz val="9"/>
        <color indexed="8"/>
        <rFont val="ＭＳ Ｐ明朝"/>
        <family val="1"/>
      </rPr>
      <t>は「朝チラッ部数」で、取扱店の合計部数には「朝チラッ」部数も含まれます。</t>
    </r>
  </si>
  <si>
    <t>五所川原つがる西郡（5）</t>
  </si>
  <si>
    <t>五所川原市</t>
  </si>
  <si>
    <t>1802</t>
  </si>
  <si>
    <t>五所駅前</t>
  </si>
  <si>
    <t>1803</t>
  </si>
  <si>
    <t>エルム通</t>
  </si>
  <si>
    <t>1804</t>
  </si>
  <si>
    <t>五所東部</t>
  </si>
  <si>
    <t>1808</t>
  </si>
  <si>
    <t>嘉瀬</t>
  </si>
  <si>
    <t>1809</t>
  </si>
  <si>
    <t>金木</t>
  </si>
  <si>
    <t>1812</t>
  </si>
  <si>
    <t>相内</t>
  </si>
  <si>
    <t>0209</t>
  </si>
  <si>
    <t>3305</t>
  </si>
  <si>
    <t>朝日 五所川原</t>
  </si>
  <si>
    <t>3349</t>
  </si>
  <si>
    <t>読売 五所川原</t>
  </si>
  <si>
    <t>　五所川原</t>
  </si>
  <si>
    <t>　金木</t>
  </si>
  <si>
    <t>　市浦</t>
  </si>
  <si>
    <t>つがる市</t>
  </si>
  <si>
    <t>木造</t>
  </si>
  <si>
    <t>(合)</t>
  </si>
  <si>
    <t>（合)</t>
  </si>
  <si>
    <t>　木造</t>
  </si>
  <si>
    <t>　森田</t>
  </si>
  <si>
    <t>　柏</t>
  </si>
  <si>
    <t>　稲垣</t>
  </si>
  <si>
    <t>　車力</t>
  </si>
  <si>
    <t>西郡</t>
  </si>
  <si>
    <t>鳴沢</t>
  </si>
  <si>
    <t xml:space="preserve"> (合)</t>
  </si>
  <si>
    <t>鯵ヶ沢</t>
  </si>
  <si>
    <t>北金ヶ沢</t>
  </si>
  <si>
    <t>深浦</t>
  </si>
  <si>
    <t>岩崎</t>
  </si>
  <si>
    <t>　鯵ヶ沢</t>
  </si>
  <si>
    <t>　深浦</t>
  </si>
  <si>
    <t>十和田三沢上北郡（６）</t>
  </si>
  <si>
    <t>デーリ―東北</t>
  </si>
  <si>
    <t>十和田市</t>
  </si>
  <si>
    <t>東部大柳</t>
  </si>
  <si>
    <t>西部岡</t>
  </si>
  <si>
    <t>南部赤石</t>
  </si>
  <si>
    <t>北部小笠原</t>
  </si>
  <si>
    <t>3451</t>
  </si>
  <si>
    <t>読売 十和田</t>
  </si>
  <si>
    <t>3687</t>
  </si>
  <si>
    <t>デーリー十和田北</t>
  </si>
  <si>
    <t>3688</t>
  </si>
  <si>
    <t>デーリー十和田南</t>
  </si>
  <si>
    <t>0309</t>
  </si>
  <si>
    <t>三沢市</t>
  </si>
  <si>
    <t>東部元木</t>
  </si>
  <si>
    <t>西部中田</t>
  </si>
  <si>
    <t>浜通り月館</t>
  </si>
  <si>
    <t>3552</t>
  </si>
  <si>
    <t>読売 三沢</t>
  </si>
  <si>
    <t>3689</t>
  </si>
  <si>
    <t>デーリー三沢</t>
  </si>
  <si>
    <t>3690</t>
  </si>
  <si>
    <t>デーリー三沢東</t>
  </si>
  <si>
    <t>0310</t>
  </si>
  <si>
    <t>上北郡</t>
  </si>
  <si>
    <t>下田</t>
  </si>
  <si>
    <t>六戸</t>
  </si>
  <si>
    <t>七戸</t>
  </si>
  <si>
    <t>天間林</t>
  </si>
  <si>
    <t>上北町</t>
  </si>
  <si>
    <t>乙供</t>
  </si>
  <si>
    <t>野辺地</t>
  </si>
  <si>
    <t>泊</t>
  </si>
  <si>
    <t>横浜</t>
  </si>
  <si>
    <t>D</t>
  </si>
  <si>
    <t>3691</t>
  </si>
  <si>
    <t>3692</t>
  </si>
  <si>
    <t xml:space="preserve"> 六戸</t>
  </si>
  <si>
    <t>3679</t>
  </si>
  <si>
    <t xml:space="preserve"> 泊</t>
  </si>
  <si>
    <t>3681</t>
  </si>
  <si>
    <t xml:space="preserve"> 尾駮</t>
  </si>
  <si>
    <t>0308</t>
  </si>
  <si>
    <t>八戸市三戸郡（7）</t>
  </si>
  <si>
    <t>販売店合計</t>
  </si>
  <si>
    <t>八戸市</t>
  </si>
  <si>
    <t>八戸中央</t>
  </si>
  <si>
    <t>八戸東部</t>
  </si>
  <si>
    <t>市野沢</t>
  </si>
  <si>
    <t>3697</t>
  </si>
  <si>
    <t>島守</t>
  </si>
  <si>
    <t>読売新聞</t>
  </si>
  <si>
    <t>産経新聞</t>
  </si>
  <si>
    <t>0307</t>
  </si>
  <si>
    <t>386002</t>
  </si>
  <si>
    <t>読売八戸東部</t>
  </si>
  <si>
    <t>読売八戸西部</t>
  </si>
  <si>
    <t>読売八戸北部</t>
  </si>
  <si>
    <t>デーリー東北折込センター扱い分（八戸市内）</t>
  </si>
  <si>
    <t>枚はデーリー東北折込センターへ直送願います。</t>
  </si>
  <si>
    <t>販売店名</t>
  </si>
  <si>
    <t>申込数</t>
  </si>
  <si>
    <t>3891</t>
  </si>
  <si>
    <t>ﾃﾞｰﾘｰ東北OC計</t>
  </si>
  <si>
    <t>中居林</t>
  </si>
  <si>
    <t>長谷川本店</t>
  </si>
  <si>
    <t>下長</t>
  </si>
  <si>
    <t>田面木</t>
  </si>
  <si>
    <t>売市</t>
  </si>
  <si>
    <t>是川</t>
  </si>
  <si>
    <t>小中野</t>
  </si>
  <si>
    <t>八戸西</t>
  </si>
  <si>
    <t>根城</t>
  </si>
  <si>
    <t>旭ケ丘</t>
  </si>
  <si>
    <t>市川</t>
  </si>
  <si>
    <t>八戸北部</t>
  </si>
  <si>
    <t>八戸ニュータウン</t>
  </si>
  <si>
    <t>新井田</t>
  </si>
  <si>
    <t>河原木</t>
  </si>
  <si>
    <t>川口本店</t>
  </si>
  <si>
    <t>高瀬本店</t>
  </si>
  <si>
    <t>妙</t>
  </si>
  <si>
    <t>種差</t>
  </si>
  <si>
    <t>吹上</t>
  </si>
  <si>
    <t>白銀</t>
  </si>
  <si>
    <t>0307</t>
  </si>
  <si>
    <t>三戸郡</t>
  </si>
  <si>
    <t>1001</t>
  </si>
  <si>
    <t>三戸</t>
  </si>
  <si>
    <t>1002</t>
  </si>
  <si>
    <t>田子</t>
  </si>
  <si>
    <t>1008</t>
  </si>
  <si>
    <t>名川</t>
  </si>
  <si>
    <t>1004</t>
  </si>
  <si>
    <t>五戸</t>
  </si>
  <si>
    <t>階上</t>
  </si>
  <si>
    <t>0213</t>
  </si>
  <si>
    <t>3961</t>
  </si>
  <si>
    <t>読売三戸</t>
  </si>
  <si>
    <t>3962</t>
  </si>
  <si>
    <t>　五戸</t>
  </si>
  <si>
    <t>Y</t>
  </si>
  <si>
    <t>3684</t>
  </si>
  <si>
    <t>　南部剣吉</t>
  </si>
  <si>
    <t>3685</t>
  </si>
  <si>
    <t>　新郷倉石</t>
  </si>
  <si>
    <t>3682</t>
  </si>
  <si>
    <t>　三戸</t>
  </si>
  <si>
    <t>3683</t>
  </si>
  <si>
    <t>　田子</t>
  </si>
  <si>
    <t>日経</t>
  </si>
  <si>
    <t>青森中部　計</t>
  </si>
  <si>
    <t>青森西部　計</t>
  </si>
  <si>
    <t>青森勝田　計</t>
  </si>
  <si>
    <t>青森妙見　計</t>
  </si>
  <si>
    <t>青森浜舘　計</t>
  </si>
  <si>
    <t>産経等他紙</t>
  </si>
  <si>
    <t>むつ西部</t>
  </si>
  <si>
    <t>むつ南部</t>
  </si>
  <si>
    <t>合</t>
  </si>
  <si>
    <t>上北町</t>
  </si>
  <si>
    <t>(合)</t>
  </si>
  <si>
    <t>(合）</t>
  </si>
  <si>
    <t>(合）</t>
  </si>
  <si>
    <t>0210</t>
  </si>
  <si>
    <t>陸奥総計＝</t>
  </si>
  <si>
    <t>販売店横の合→合売店、Ｔ→東奥日報、Ｙ→読売</t>
  </si>
  <si>
    <t>(総計＝</t>
  </si>
  <si>
    <t>Ｙ</t>
  </si>
  <si>
    <t>Ｄ</t>
  </si>
  <si>
    <t>販売店横の合→合売店、Ｔ→東奥日報、Ｙ→読売、合売店は3紙以上で銘柄指定はできません。</t>
  </si>
  <si>
    <t>販売店横の合→合売店、Ｔ→東奥日報</t>
  </si>
  <si>
    <t>販売店横の合→合売店、Ｔ→東奥日報、Ａ→朝日、Ｄ→デーリー東北</t>
  </si>
  <si>
    <t>その他(産経・日経)</t>
  </si>
  <si>
    <t>1009</t>
  </si>
  <si>
    <t>むつ市</t>
  </si>
  <si>
    <t>下北郡</t>
  </si>
  <si>
    <t>産経･日経</t>
  </si>
  <si>
    <t>青森勝田</t>
  </si>
  <si>
    <t>青森旭町</t>
  </si>
  <si>
    <t>青森造道</t>
  </si>
  <si>
    <t>青森浜舘</t>
  </si>
  <si>
    <t>青森妙見</t>
  </si>
  <si>
    <t>浅虫</t>
  </si>
  <si>
    <t>東岳</t>
  </si>
  <si>
    <t>油川</t>
  </si>
  <si>
    <t>後潟</t>
  </si>
  <si>
    <t>浪岡</t>
  </si>
  <si>
    <t>青森勝田</t>
  </si>
  <si>
    <t>浪岡※</t>
  </si>
  <si>
    <t>※販売東部「造道」は「青森造道」となりました。</t>
  </si>
  <si>
    <t>西部</t>
  </si>
  <si>
    <t>南部</t>
  </si>
  <si>
    <t>東部</t>
  </si>
  <si>
    <t>販売店横の合→合売店</t>
  </si>
  <si>
    <t>三戸</t>
  </si>
  <si>
    <t>南部剣吉</t>
  </si>
  <si>
    <t>五戸</t>
  </si>
  <si>
    <t>十和田</t>
  </si>
  <si>
    <t>三沢</t>
  </si>
  <si>
    <t>販売店横の合→合売店、Ｔ→東奥日報、Ｙ→読売</t>
  </si>
  <si>
    <t>青森中央</t>
  </si>
  <si>
    <t>青森南部</t>
  </si>
  <si>
    <t>青森東部</t>
  </si>
  <si>
    <t>青森西部</t>
  </si>
  <si>
    <t>青森</t>
  </si>
  <si>
    <t>青森</t>
  </si>
  <si>
    <t>浪岡</t>
  </si>
  <si>
    <t>黒石</t>
  </si>
  <si>
    <t>藤崎</t>
  </si>
  <si>
    <t>五所川原</t>
  </si>
  <si>
    <t>D</t>
  </si>
  <si>
    <t>デーリー・田名部</t>
  </si>
  <si>
    <t>朝日新聞</t>
  </si>
  <si>
    <t>毎日新聞</t>
  </si>
  <si>
    <t>日経新聞</t>
  </si>
  <si>
    <t>産経新聞</t>
  </si>
  <si>
    <t>123101</t>
  </si>
  <si>
    <t>　八戸中央</t>
  </si>
  <si>
    <t>　八戸中央他紙</t>
  </si>
  <si>
    <t>1231</t>
  </si>
  <si>
    <t>八戸中央・計</t>
  </si>
  <si>
    <t>123201</t>
  </si>
  <si>
    <t>　八戸東部他紙</t>
  </si>
  <si>
    <t>1232</t>
  </si>
  <si>
    <t>八戸東部・計</t>
  </si>
  <si>
    <t>デーリー・大湊</t>
  </si>
  <si>
    <t>東奥日報</t>
  </si>
  <si>
    <t>(合売数)</t>
  </si>
  <si>
    <t>朝日新聞</t>
  </si>
  <si>
    <t>毎日新聞</t>
  </si>
  <si>
    <t>読売新聞</t>
  </si>
  <si>
    <t>日経新聞</t>
  </si>
  <si>
    <t>産経新聞</t>
  </si>
  <si>
    <t>河北新報</t>
  </si>
  <si>
    <t>ﾃﾞｰﾘｰ
東北</t>
  </si>
  <si>
    <t>朝チラッ</t>
  </si>
  <si>
    <t>地区別計</t>
  </si>
  <si>
    <t>青森市</t>
  </si>
  <si>
    <t>弘前市</t>
  </si>
  <si>
    <t>五所川原市</t>
  </si>
  <si>
    <t>むつ市</t>
  </si>
  <si>
    <t>つがる市</t>
  </si>
  <si>
    <t>平川市</t>
  </si>
  <si>
    <t>黒石市</t>
  </si>
  <si>
    <t>十和田市</t>
  </si>
  <si>
    <t>八戸市</t>
  </si>
  <si>
    <t>三沢市</t>
  </si>
  <si>
    <t>市部計</t>
  </si>
  <si>
    <t>東津軽郡</t>
  </si>
  <si>
    <t>西津軽郡</t>
  </si>
  <si>
    <t>南津軽郡</t>
  </si>
  <si>
    <t>北津軽郡</t>
  </si>
  <si>
    <t>上北郡</t>
  </si>
  <si>
    <t>三戸郡</t>
  </si>
  <si>
    <t>下北郡</t>
  </si>
  <si>
    <t>郡部計</t>
  </si>
  <si>
    <t>合　計</t>
  </si>
  <si>
    <t>（注１）</t>
  </si>
  <si>
    <t>D</t>
  </si>
  <si>
    <t>下湯口・悪戸</t>
  </si>
  <si>
    <t>一野渡</t>
  </si>
  <si>
    <t>八戸駅前</t>
  </si>
  <si>
    <t>八戸駅前</t>
  </si>
  <si>
    <t>1240</t>
  </si>
  <si>
    <t>東奥日報・島守</t>
  </si>
  <si>
    <t>0218</t>
  </si>
  <si>
    <t>0306</t>
  </si>
  <si>
    <t>)</t>
  </si>
  <si>
    <t>1241</t>
  </si>
  <si>
    <t>東奥日報・市野沢</t>
  </si>
  <si>
    <t>豊間内※五戸に統合</t>
  </si>
  <si>
    <t>産経・西部※中央と東部に統合</t>
  </si>
  <si>
    <t>おいらせ</t>
  </si>
  <si>
    <t xml:space="preserve"> おいらせ</t>
  </si>
  <si>
    <t>（合）は複数紙合売店、N→日経です。合売店の「他紙」は朝日毎日日経産経などで、銘柄指定はできません。</t>
  </si>
  <si>
    <t>（合）は複数紙合売店、N→日経です。石川店他、合売の「他紙」は朝日毎日日経産経などで、銘柄指定はできません。</t>
  </si>
  <si>
    <t>他紙（産経日経等）</t>
  </si>
  <si>
    <t>（合）は複数紙合売店、A→朝日、M→毎日、N→日経です。合売店の「他紙」は朝日毎日日経産経などで、銘柄指定はできません。</t>
  </si>
  <si>
    <t>（合）は複数紙合売店です。合売店の「他紙」は朝日毎日日経産経などで、銘柄指定はできません。</t>
  </si>
  <si>
    <t>デーリー東北・百石の販売店名は、デーリー東北・おいらせに変更になりました。</t>
  </si>
  <si>
    <t>（合）は複数紙合売店、N→日経、S→産経、D→デーリーです。合売店の「他紙」は朝日毎日日経産経などで、銘柄指定はできません。</t>
  </si>
  <si>
    <t>（合）は複数紙合売店、Y→読売です。合売店の「他紙」は朝日毎日日経産経などで、銘柄指定はできません。</t>
  </si>
  <si>
    <t>3759</t>
  </si>
  <si>
    <t>読売 大畑</t>
  </si>
  <si>
    <t>読売大畑</t>
  </si>
  <si>
    <t>デーリー･大畑</t>
  </si>
  <si>
    <t>2023年 10月改定</t>
  </si>
  <si>
    <t>浜館</t>
  </si>
  <si>
    <t xml:space="preserve"> 浜館</t>
  </si>
  <si>
    <t>0301</t>
  </si>
  <si>
    <t>151201</t>
  </si>
  <si>
    <t>1512</t>
  </si>
  <si>
    <t>蟹田・平舘・計</t>
  </si>
  <si>
    <t>113201</t>
  </si>
  <si>
    <t>1132</t>
  </si>
  <si>
    <t>　八戸北部他紙</t>
  </si>
  <si>
    <t>八戸北部・計</t>
  </si>
  <si>
    <t>日経・北部</t>
  </si>
  <si>
    <t>産経・北部</t>
  </si>
  <si>
    <t xml:space="preserve"> (合)</t>
  </si>
  <si>
    <t>2024年  4月改定</t>
  </si>
  <si>
    <t>2024年  4月改定</t>
  </si>
  <si>
    <t>読売弘前中央</t>
  </si>
  <si>
    <t>読売 弘前中央</t>
  </si>
  <si>
    <t>03</t>
  </si>
  <si>
    <t>3145</t>
  </si>
  <si>
    <t>読売 弘前大学前・計</t>
  </si>
  <si>
    <t>読売IS八戸C・計</t>
  </si>
  <si>
    <t>※浪岡の「産経等他紙」は読売です。陸奥新報浪岡を含みますが媒体指定はできません。</t>
  </si>
  <si>
    <t>板柳※</t>
  </si>
  <si>
    <t>鶴田※</t>
  </si>
  <si>
    <t>※東奥日報板柳・鶴田に陸奥新報板柳・鶴田が含まれますが陸奥新報の媒体指定はできません。</t>
  </si>
  <si>
    <t>藤崎・北常盤</t>
  </si>
  <si>
    <t>藤崎・北常盤</t>
  </si>
  <si>
    <t>（注１）　内訳指定の無い合売店の合売数には朝日・毎日・読売・日経・産経・陸奥新報・デーリー東北等が含まれます。</t>
  </si>
  <si>
    <t>（注２）　デーリー東北　：　岩手県北部除く</t>
  </si>
  <si>
    <t>（注３）　2022年11月1日から、デーリー東北　豊間内店の取り扱い部数は、読売五戸店で取り扱います。</t>
  </si>
  <si>
    <t>（注４）　2023年4月1日から、東奥　大畑店（他紙）、読売　大畑店（ともにむつ市）の取り扱いが、追加になりました。</t>
  </si>
  <si>
    <t>（注５）　2023年10月１日から、黒石販売店の朝チラッの扱いはなくなりました。</t>
  </si>
  <si>
    <t>（注６）　2023年12月１日から、読売板柳店の取り扱い部数は、東奥板柳店・藤崎店で取り扱います。</t>
  </si>
  <si>
    <t>（注７）　2024年4月1日から、平川尾上販売店の朝チラッの部数が200部へ変更になりました。</t>
  </si>
  <si>
    <t>（注8）　2024年4月1日から、陸奥新報（浪岡・板柳・鶴田店）取り扱いの一部が、東奥日報系列販売店へ移管されました。</t>
  </si>
  <si>
    <t>（注2、3）</t>
  </si>
  <si>
    <t>3792</t>
  </si>
  <si>
    <t>産経 むつ</t>
  </si>
  <si>
    <t>産経・むつ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</si>
</sst>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(aaa\)"/>
    <numFmt numFmtId="177" formatCode="m&quot;月&quot;d&quot;日&quot;\(aaa\)"/>
    <numFmt numFmtId="178" formatCode="0.00_ "/>
    <numFmt numFmtId="179" formatCode="yyyy&quot;年&quot;m&quot;月&quot;d&quot;日&quot;\(aaa&quot;曜&quot;&quot;日&quot;\)"/>
    <numFmt numFmtId="180" formatCode="#,##0;[Red]\-#,##0&quot;枚&quot;"/>
    <numFmt numFmtId="181" formatCode="0_);[Red]\(0\)"/>
    <numFmt numFmtId="182" formatCode="#,##0_);[Red]\(#,##0\)"/>
    <numFmt numFmtId="183" formatCode="#,##0_ "/>
    <numFmt numFmtId="184" formatCode="0_);\(0\)"/>
    <numFmt numFmtId="185" formatCode="#,##0_);\(#,##0\)"/>
    <numFmt numFmtId="186" formatCode="[$-F800]dddd\,\ mmmm\ dd\,\ yyyy"/>
    <numFmt numFmtId="187" formatCode="0_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yyyy&quot;年&quot;m&quot;月&quot;d&quot;日&quot;;@"/>
    <numFmt numFmtId="192" formatCode="&quot;¥&quot;#,##0_);[Red]\(&quot;¥&quot;#,##0\)"/>
    <numFmt numFmtId="193" formatCode="#,##0;[Red]#,##0"/>
    <numFmt numFmtId="194" formatCode="m/d;@"/>
    <numFmt numFmtId="195" formatCode="yyyy&quot;年&quot;m&quot;月&quot;d&quot;日現在&quot;;@"/>
  </numFmts>
  <fonts count="16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2"/>
      <color indexed="8"/>
      <name val="ＭＳ Ｐ明朝"/>
      <family val="1"/>
    </font>
    <font>
      <sz val="12"/>
      <name val="ＭＳ Ｐ明朝"/>
      <family val="1"/>
    </font>
    <font>
      <b/>
      <i/>
      <sz val="14"/>
      <color indexed="12"/>
      <name val="ＭＳ Ｐ明朝"/>
      <family val="1"/>
    </font>
    <font>
      <b/>
      <i/>
      <sz val="12"/>
      <color indexed="12"/>
      <name val="ＭＳ Ｐ明朝"/>
      <family val="1"/>
    </font>
    <font>
      <b/>
      <sz val="12"/>
      <color indexed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2"/>
      <color indexed="8"/>
      <name val="ＭＳ Ｐゴシック"/>
      <family val="3"/>
    </font>
    <font>
      <sz val="6.5"/>
      <name val="ＭＳ Ｐ明朝"/>
      <family val="1"/>
    </font>
    <font>
      <b/>
      <i/>
      <sz val="10"/>
      <color indexed="10"/>
      <name val="ＭＳ Ｐ明朝"/>
      <family val="1"/>
    </font>
    <font>
      <b/>
      <i/>
      <sz val="9"/>
      <name val="ＭＳ Ｐゴシック"/>
      <family val="3"/>
    </font>
    <font>
      <sz val="9"/>
      <color indexed="20"/>
      <name val="ＭＳ Ｐ明朝"/>
      <family val="1"/>
    </font>
    <font>
      <sz val="8"/>
      <name val="ＭＳ Ｐ明朝"/>
      <family val="1"/>
    </font>
    <font>
      <b/>
      <i/>
      <sz val="10"/>
      <color indexed="12"/>
      <name val="ＭＳ Ｐ明朝"/>
      <family val="1"/>
    </font>
    <font>
      <b/>
      <i/>
      <sz val="10"/>
      <name val="ＭＳ Ｐ明朝"/>
      <family val="1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sz val="7.2"/>
      <name val="ＭＳ Ｐ明朝"/>
      <family val="1"/>
    </font>
    <font>
      <b/>
      <sz val="7.5"/>
      <name val="ＭＳ Ｐ明朝"/>
      <family val="1"/>
    </font>
    <font>
      <b/>
      <sz val="9"/>
      <name val="ＭＳ Ｐ明朝"/>
      <family val="1"/>
    </font>
    <font>
      <sz val="7"/>
      <name val="ＭＳ Ｐ明朝"/>
      <family val="1"/>
    </font>
    <font>
      <b/>
      <sz val="8"/>
      <color indexed="8"/>
      <name val="ＭＳ Ｐゴシック"/>
      <family val="3"/>
    </font>
    <font>
      <b/>
      <sz val="10"/>
      <name val="ＭＳ Ｐゴシック"/>
      <family val="3"/>
    </font>
    <font>
      <b/>
      <sz val="10"/>
      <color indexed="8"/>
      <name val="ＭＳ Ｐゴシック"/>
      <family val="3"/>
    </font>
    <font>
      <sz val="7.5"/>
      <name val="ＭＳ Ｐ明朝"/>
      <family val="1"/>
    </font>
    <font>
      <sz val="24"/>
      <name val="ＲＦＰナウ-ＧＵ"/>
      <family val="3"/>
    </font>
    <font>
      <b/>
      <i/>
      <sz val="12"/>
      <name val="ＭＳ Ｐ明朝"/>
      <family val="1"/>
    </font>
    <font>
      <b/>
      <i/>
      <sz val="12"/>
      <color indexed="8"/>
      <name val="ＭＳ Ｐ明朝"/>
      <family val="1"/>
    </font>
    <font>
      <b/>
      <i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2"/>
      <name val="ＭＳ Ｐ明朝"/>
      <family val="1"/>
    </font>
    <font>
      <sz val="14"/>
      <name val="ＭＳ Ｐゴシック"/>
      <family val="3"/>
    </font>
    <font>
      <b/>
      <sz val="11"/>
      <name val="ＭＳ Ｐ明朝"/>
      <family val="1"/>
    </font>
    <font>
      <b/>
      <i/>
      <sz val="16"/>
      <color indexed="12"/>
      <name val="ＭＳ Ｐ明朝"/>
      <family val="1"/>
    </font>
    <font>
      <i/>
      <sz val="14"/>
      <name val="ＭＳ Ｐ明朝"/>
      <family val="1"/>
    </font>
    <font>
      <sz val="11"/>
      <name val="ＭＳ 明朝"/>
      <family val="1"/>
    </font>
    <font>
      <b/>
      <i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sz val="32"/>
      <name val="HGP行書体"/>
      <family val="4"/>
    </font>
    <font>
      <sz val="16"/>
      <name val="ＨＧｺﾞｼｯｸE-PRO"/>
      <family val="3"/>
    </font>
    <font>
      <sz val="11"/>
      <name val="HG明朝E"/>
      <family val="1"/>
    </font>
    <font>
      <b/>
      <sz val="8"/>
      <name val="ＭＳ Ｐゴシック"/>
      <family val="3"/>
    </font>
    <font>
      <b/>
      <sz val="7.5"/>
      <name val="ＭＳ Ｐゴシック"/>
      <family val="3"/>
    </font>
    <font>
      <sz val="10"/>
      <color indexed="8"/>
      <name val="ＭＳ Ｐゴシック"/>
      <family val="3"/>
    </font>
    <font>
      <b/>
      <sz val="14"/>
      <name val="ＭＳ Ｐ明朝"/>
      <family val="1"/>
    </font>
    <font>
      <b/>
      <i/>
      <sz val="9"/>
      <color indexed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HG正楷書体-PRO"/>
      <family val="4"/>
    </font>
    <font>
      <sz val="12"/>
      <name val="HG創英角ﾎﾟｯﾌﾟ体"/>
      <family val="3"/>
    </font>
    <font>
      <b/>
      <sz val="11"/>
      <name val="HG正楷書体-PRO"/>
      <family val="4"/>
    </font>
    <font>
      <b/>
      <sz val="10"/>
      <name val="HG正楷書体-PRO"/>
      <family val="4"/>
    </font>
    <font>
      <sz val="6.5"/>
      <color indexed="10"/>
      <name val="ＭＳ Ｐ明朝"/>
      <family val="1"/>
    </font>
    <font>
      <sz val="9"/>
      <color indexed="10"/>
      <name val="ＭＳ Ｐゴシック"/>
      <family val="3"/>
    </font>
    <font>
      <sz val="9"/>
      <color indexed="10"/>
      <name val="ＭＳ Ｐ明朝"/>
      <family val="1"/>
    </font>
    <font>
      <sz val="12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HGPｺﾞｼｯｸE"/>
      <family val="3"/>
    </font>
    <font>
      <sz val="16"/>
      <color indexed="8"/>
      <name val="HGPｺﾞｼｯｸE"/>
      <family val="3"/>
    </font>
    <font>
      <sz val="10"/>
      <color indexed="8"/>
      <name val="HGPｺﾞｼｯｸE"/>
      <family val="3"/>
    </font>
    <font>
      <sz val="11"/>
      <color indexed="8"/>
      <name val="HGPｺﾞｼｯｸE"/>
      <family val="3"/>
    </font>
    <font>
      <sz val="20"/>
      <color indexed="8"/>
      <name val="HGPｺﾞｼｯｸE"/>
      <family val="3"/>
    </font>
    <font>
      <sz val="8"/>
      <color indexed="8"/>
      <name val="HGPｺﾞｼｯｸE"/>
      <family val="3"/>
    </font>
    <font>
      <sz val="10"/>
      <color indexed="8"/>
      <name val="ＭＳ Ｐ明朝"/>
      <family val="1"/>
    </font>
    <font>
      <sz val="6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HGPｺﾞｼｯｸE"/>
      <family val="3"/>
    </font>
    <font>
      <i/>
      <u val="single"/>
      <sz val="66"/>
      <name val="HG創英角ﾎﾟｯﾌﾟ体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i/>
      <sz val="12"/>
      <color indexed="10"/>
      <name val="ＭＳ Ｐ明朝"/>
      <family val="1"/>
    </font>
    <font>
      <b/>
      <sz val="14"/>
      <color indexed="10"/>
      <name val="ＭＳ Ｐゴシック"/>
      <family val="3"/>
    </font>
    <font>
      <b/>
      <sz val="6.5"/>
      <name val="ＭＳ Ｐ明朝"/>
      <family val="1"/>
    </font>
    <font>
      <b/>
      <sz val="12"/>
      <color indexed="8"/>
      <name val="ＭＳ Ｐ明朝"/>
      <family val="1"/>
    </font>
    <font>
      <sz val="14"/>
      <color indexed="8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Ｐゴシック"/>
      <family val="3"/>
    </font>
    <font>
      <b/>
      <sz val="9"/>
      <color indexed="8"/>
      <name val="HGPｺﾞｼｯｸE"/>
      <family val="3"/>
    </font>
    <font>
      <sz val="9"/>
      <color indexed="49"/>
      <name val="ＭＳ Ｐ明朝"/>
      <family val="1"/>
    </font>
    <font>
      <sz val="11"/>
      <color indexed="8"/>
      <name val="HGP創英角ﾎﾟｯﾌﾟ体"/>
      <family val="3"/>
    </font>
    <font>
      <sz val="18"/>
      <color indexed="8"/>
      <name val="HGPｺﾞｼｯｸE"/>
      <family val="3"/>
    </font>
    <font>
      <sz val="14"/>
      <color indexed="8"/>
      <name val="HGPｺﾞｼｯｸE"/>
      <family val="3"/>
    </font>
    <font>
      <sz val="12"/>
      <name val="ＭＳ ゴシック"/>
      <family val="3"/>
    </font>
    <font>
      <sz val="24"/>
      <name val="ＭＳ Ｐゴシック"/>
      <family val="3"/>
    </font>
    <font>
      <b/>
      <sz val="10"/>
      <color indexed="10"/>
      <name val="ＭＳ Ｐ明朝"/>
      <family val="1"/>
    </font>
    <font>
      <b/>
      <sz val="10"/>
      <color indexed="12"/>
      <name val="ＭＳ Ｐ明朝"/>
      <family val="1"/>
    </font>
    <font>
      <b/>
      <sz val="10"/>
      <color indexed="8"/>
      <name val="ＭＳ Ｐ明朝"/>
      <family val="1"/>
    </font>
    <font>
      <sz val="9"/>
      <color indexed="8"/>
      <name val="ＭＳ 明朝"/>
      <family val="1"/>
    </font>
    <font>
      <sz val="10"/>
      <color indexed="10"/>
      <name val="ＭＳ Ｐゴシック"/>
      <family val="3"/>
    </font>
    <font>
      <b/>
      <sz val="10"/>
      <color indexed="12"/>
      <name val="ＭＳ Ｐゴシック"/>
      <family val="3"/>
    </font>
    <font>
      <b/>
      <sz val="12"/>
      <color indexed="10"/>
      <name val="ＭＳ ゴシック"/>
      <family val="3"/>
    </font>
    <font>
      <b/>
      <sz val="14"/>
      <color indexed="12"/>
      <name val="ＭＳ Ｐゴシック"/>
      <family val="3"/>
    </font>
    <font>
      <b/>
      <sz val="9"/>
      <color indexed="8"/>
      <name val="ＭＳ Ｐ明朝"/>
      <family val="1"/>
    </font>
    <font>
      <b/>
      <u val="single"/>
      <sz val="11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theme="1"/>
      <name val="Calibri"/>
      <family val="3"/>
    </font>
    <font>
      <b/>
      <i/>
      <sz val="12"/>
      <color rgb="FF0000FF"/>
      <name val="ＭＳ Ｐ明朝"/>
      <family val="1"/>
    </font>
    <font>
      <b/>
      <i/>
      <sz val="10"/>
      <color rgb="FF0000FF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ゴシック"/>
      <family val="3"/>
    </font>
    <font>
      <b/>
      <i/>
      <sz val="12"/>
      <color rgb="FFFF0000"/>
      <name val="ＭＳ Ｐ明朝"/>
      <family val="1"/>
    </font>
    <font>
      <b/>
      <sz val="10"/>
      <color theme="1"/>
      <name val="Calibri"/>
      <family val="3"/>
    </font>
    <font>
      <b/>
      <sz val="10"/>
      <color rgb="FFFF0000"/>
      <name val="ＭＳ Ｐ明朝"/>
      <family val="1"/>
    </font>
    <font>
      <b/>
      <sz val="10"/>
      <color rgb="FF0000FF"/>
      <name val="ＭＳ Ｐ明朝"/>
      <family val="1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10"/>
      <color indexed="8"/>
      <name val="Calibri"/>
      <family val="3"/>
    </font>
    <font>
      <sz val="9"/>
      <color theme="1"/>
      <name val="ＭＳ Ｐ明朝"/>
      <family val="1"/>
    </font>
    <font>
      <b/>
      <sz val="10"/>
      <color theme="1"/>
      <name val="ＭＳ Ｐ明朝"/>
      <family val="1"/>
    </font>
    <font>
      <b/>
      <sz val="11"/>
      <color theme="1"/>
      <name val="Calibri"/>
      <family val="3"/>
    </font>
    <font>
      <sz val="11"/>
      <color theme="1"/>
      <name val="ＭＳ Ｐゴシック"/>
      <family val="3"/>
    </font>
    <font>
      <sz val="14"/>
      <color indexed="8"/>
      <name val="Calibri"/>
      <family val="3"/>
    </font>
    <font>
      <sz val="11"/>
      <color indexed="8"/>
      <name val="Calibri"/>
      <family val="3"/>
    </font>
    <font>
      <sz val="9"/>
      <color theme="1"/>
      <name val="ＭＳ 明朝"/>
      <family val="1"/>
    </font>
    <font>
      <sz val="9"/>
      <color theme="1"/>
      <name val="ＭＳ Ｐゴシック"/>
      <family val="3"/>
    </font>
    <font>
      <sz val="10"/>
      <color rgb="FFFF0000"/>
      <name val="ＭＳ Ｐゴシック"/>
      <family val="3"/>
    </font>
    <font>
      <b/>
      <sz val="10"/>
      <color rgb="FF0000FF"/>
      <name val="ＭＳ Ｐゴシック"/>
      <family val="3"/>
    </font>
    <font>
      <sz val="10"/>
      <color indexed="8"/>
      <name val="Cambria"/>
      <family val="3"/>
    </font>
    <font>
      <b/>
      <sz val="12"/>
      <color rgb="FFFF0000"/>
      <name val="ＭＳ ゴシック"/>
      <family val="3"/>
    </font>
    <font>
      <sz val="11"/>
      <name val="Cambria"/>
      <family val="3"/>
    </font>
    <font>
      <b/>
      <sz val="9"/>
      <color theme="1"/>
      <name val="ＭＳ Ｐ明朝"/>
      <family val="1"/>
    </font>
    <font>
      <b/>
      <u val="single"/>
      <sz val="11"/>
      <name val="Calibri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  <font>
      <sz val="16"/>
      <color indexed="8"/>
      <name val="Calibri"/>
      <family val="3"/>
    </font>
    <font>
      <sz val="18"/>
      <color theme="1"/>
      <name val="Calibri"/>
      <family val="3"/>
    </font>
    <font>
      <sz val="9"/>
      <color indexed="8"/>
      <name val="Cambria"/>
      <family val="3"/>
    </font>
    <font>
      <sz val="9"/>
      <color indexed="8"/>
      <name val="Calibri"/>
      <family val="3"/>
    </font>
    <font>
      <b/>
      <sz val="14"/>
      <color rgb="FF0000FF"/>
      <name val="ＭＳ Ｐゴシック"/>
      <family val="3"/>
    </font>
    <font>
      <b/>
      <i/>
      <sz val="14"/>
      <color rgb="FF0000FF"/>
      <name val="ＭＳ Ｐ明朝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1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dotted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dotted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dotted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double"/>
      <bottom style="medium"/>
    </border>
    <border>
      <left/>
      <right/>
      <top style="double"/>
      <bottom style="medium"/>
    </border>
    <border>
      <left style="dotted"/>
      <right style="thin"/>
      <top style="double"/>
      <bottom style="medium"/>
    </border>
    <border>
      <left style="thin"/>
      <right style="thin"/>
      <top style="double"/>
      <bottom style="medium"/>
    </border>
    <border>
      <left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/>
      <bottom style="hair"/>
    </border>
    <border>
      <left/>
      <right style="medium"/>
      <top style="hair"/>
      <bottom style="hair"/>
    </border>
    <border>
      <left style="hair"/>
      <right style="hair"/>
      <top/>
      <bottom style="hair"/>
    </border>
    <border>
      <left style="hair">
        <color theme="0"/>
      </left>
      <right style="hair"/>
      <top style="hair"/>
      <bottom style="hair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/>
      <right style="medium"/>
      <top style="thin"/>
      <bottom style="thin"/>
    </border>
    <border>
      <left style="hair"/>
      <right style="medium"/>
      <top/>
      <bottom style="hair"/>
    </border>
    <border>
      <left style="hair"/>
      <right style="medium"/>
      <top style="hair"/>
      <bottom/>
    </border>
    <border>
      <left style="hair">
        <color theme="0"/>
      </left>
      <right style="hair"/>
      <top style="hair"/>
      <bottom/>
    </border>
    <border>
      <left style="hair">
        <color theme="0"/>
      </left>
      <right style="hair"/>
      <top style="thin"/>
      <bottom style="thin"/>
    </border>
    <border>
      <left style="hair"/>
      <right style="medium"/>
      <top style="thin"/>
      <bottom>
        <color indexed="63"/>
      </bottom>
    </border>
    <border>
      <left style="hair">
        <color theme="0"/>
      </left>
      <right style="hair"/>
      <top style="hair"/>
      <bottom style="thin"/>
    </border>
    <border>
      <left style="hair"/>
      <right style="hair"/>
      <top style="hair"/>
      <bottom/>
    </border>
    <border>
      <left/>
      <right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hair"/>
      <right style="medium"/>
      <top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medium"/>
      <top style="hair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 style="medium"/>
      <top style="thin"/>
      <bottom style="hair"/>
    </border>
    <border>
      <left style="medium"/>
      <right/>
      <top style="medium"/>
      <bottom/>
    </border>
    <border>
      <left style="medium"/>
      <right style="hair"/>
      <top/>
      <bottom/>
    </border>
    <border>
      <left style="hair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 diagonalUp="1">
      <left style="thin"/>
      <right>
        <color indexed="63"/>
      </right>
      <top style="hair"/>
      <bottom style="hair"/>
      <diagonal style="thin"/>
    </border>
    <border diagonalUp="1">
      <left>
        <color indexed="63"/>
      </left>
      <right>
        <color indexed="63"/>
      </right>
      <top style="hair"/>
      <bottom style="hair"/>
      <diagonal style="thin"/>
    </border>
    <border diagonalUp="1">
      <left>
        <color indexed="63"/>
      </left>
      <right style="thin"/>
      <top style="hair"/>
      <bottom style="hair"/>
      <diagonal style="thin"/>
    </border>
    <border>
      <left style="hair"/>
      <right style="hair"/>
      <top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0" borderId="1" applyNumberFormat="0" applyAlignment="0" applyProtection="0"/>
    <xf numFmtId="0" fontId="67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8" fillId="0" borderId="3" applyNumberFormat="0" applyFill="0" applyAlignment="0" applyProtection="0"/>
    <xf numFmtId="0" fontId="69" fillId="3" borderId="0" applyNumberFormat="0" applyBorder="0" applyAlignment="0" applyProtection="0"/>
    <xf numFmtId="0" fontId="70" fillId="23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23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7" borderId="4" applyNumberFormat="0" applyAlignment="0" applyProtection="0"/>
    <xf numFmtId="0" fontId="24" fillId="0" borderId="0">
      <alignment vertical="center"/>
      <protection/>
    </xf>
    <xf numFmtId="0" fontId="60" fillId="0" borderId="0" applyNumberFormat="0" applyFill="0" applyBorder="0" applyAlignment="0" applyProtection="0"/>
    <xf numFmtId="0" fontId="79" fillId="4" borderId="0" applyNumberFormat="0" applyBorder="0" applyAlignment="0" applyProtection="0"/>
  </cellStyleXfs>
  <cellXfs count="196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11" fillId="24" borderId="0" xfId="0" applyFont="1" applyFill="1" applyAlignment="1">
      <alignment horizontal="center" vertical="center"/>
    </xf>
    <xf numFmtId="0" fontId="3" fillId="0" borderId="10" xfId="0" applyFont="1" applyBorder="1" applyAlignment="1">
      <alignment vertical="top"/>
    </xf>
    <xf numFmtId="0" fontId="12" fillId="0" borderId="0" xfId="0" applyFont="1" applyAlignment="1">
      <alignment/>
    </xf>
    <xf numFmtId="0" fontId="13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4" fillId="0" borderId="14" xfId="5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38" fontId="6" fillId="0" borderId="16" xfId="50" applyFont="1" applyBorder="1" applyAlignment="1">
      <alignment vertical="center"/>
    </xf>
    <xf numFmtId="38" fontId="16" fillId="0" borderId="17" xfId="50" applyFont="1" applyBorder="1" applyAlignment="1">
      <alignment vertical="center"/>
    </xf>
    <xf numFmtId="38" fontId="16" fillId="0" borderId="18" xfId="50" applyFont="1" applyBorder="1" applyAlignment="1">
      <alignment vertical="center"/>
    </xf>
    <xf numFmtId="38" fontId="17" fillId="0" borderId="0" xfId="50" applyFont="1" applyAlignment="1">
      <alignment horizontal="center" vertical="center"/>
    </xf>
    <xf numFmtId="0" fontId="6" fillId="0" borderId="0" xfId="0" applyFont="1" applyAlignment="1">
      <alignment vertical="center"/>
    </xf>
    <xf numFmtId="38" fontId="6" fillId="0" borderId="10" xfId="50" applyFont="1" applyBorder="1" applyAlignment="1">
      <alignment vertical="center"/>
    </xf>
    <xf numFmtId="38" fontId="6" fillId="0" borderId="19" xfId="50" applyFont="1" applyBorder="1" applyAlignment="1">
      <alignment vertical="center"/>
    </xf>
    <xf numFmtId="38" fontId="4" fillId="0" borderId="20" xfId="5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38" fontId="6" fillId="0" borderId="22" xfId="5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38" fontId="16" fillId="0" borderId="23" xfId="50" applyFont="1" applyBorder="1" applyAlignment="1">
      <alignment vertical="center"/>
    </xf>
    <xf numFmtId="38" fontId="16" fillId="0" borderId="24" xfId="50" applyFont="1" applyBorder="1" applyAlignment="1">
      <alignment vertical="center"/>
    </xf>
    <xf numFmtId="38" fontId="19" fillId="0" borderId="25" xfId="5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38" fontId="6" fillId="0" borderId="27" xfId="50" applyFont="1" applyBorder="1" applyAlignment="1">
      <alignment vertical="center"/>
    </xf>
    <xf numFmtId="38" fontId="16" fillId="0" borderId="28" xfId="50" applyFont="1" applyBorder="1" applyAlignment="1">
      <alignment vertical="center"/>
    </xf>
    <xf numFmtId="38" fontId="6" fillId="0" borderId="20" xfId="50" applyFont="1" applyBorder="1" applyAlignment="1">
      <alignment vertical="center"/>
    </xf>
    <xf numFmtId="38" fontId="4" fillId="0" borderId="25" xfId="50" applyFont="1" applyBorder="1" applyAlignment="1">
      <alignment vertical="center"/>
    </xf>
    <xf numFmtId="38" fontId="20" fillId="0" borderId="29" xfId="50" applyFont="1" applyBorder="1" applyAlignment="1">
      <alignment vertical="center"/>
    </xf>
    <xf numFmtId="0" fontId="12" fillId="0" borderId="0" xfId="0" applyFont="1" applyAlignment="1">
      <alignment horizontal="center" vertical="top" textRotation="255"/>
    </xf>
    <xf numFmtId="38" fontId="6" fillId="0" borderId="25" xfId="50" applyFont="1" applyBorder="1" applyAlignment="1">
      <alignment vertical="center"/>
    </xf>
    <xf numFmtId="38" fontId="6" fillId="0" borderId="30" xfId="50" applyFont="1" applyBorder="1" applyAlignment="1">
      <alignment vertical="center"/>
    </xf>
    <xf numFmtId="38" fontId="6" fillId="0" borderId="31" xfId="50" applyFont="1" applyBorder="1" applyAlignment="1">
      <alignment horizontal="left" vertical="center"/>
    </xf>
    <xf numFmtId="38" fontId="4" fillId="0" borderId="11" xfId="50" applyFont="1" applyBorder="1" applyAlignment="1">
      <alignment horizontal="right" vertical="center"/>
    </xf>
    <xf numFmtId="0" fontId="15" fillId="0" borderId="12" xfId="0" applyFont="1" applyBorder="1" applyAlignment="1">
      <alignment vertical="center"/>
    </xf>
    <xf numFmtId="38" fontId="6" fillId="0" borderId="12" xfId="50" applyFont="1" applyBorder="1" applyAlignment="1">
      <alignment vertical="center"/>
    </xf>
    <xf numFmtId="38" fontId="20" fillId="0" borderId="13" xfId="50" applyFont="1" applyBorder="1" applyAlignment="1">
      <alignment vertical="center"/>
    </xf>
    <xf numFmtId="38" fontId="6" fillId="0" borderId="11" xfId="50" applyFont="1" applyBorder="1" applyAlignment="1">
      <alignment horizontal="right" vertical="center"/>
    </xf>
    <xf numFmtId="38" fontId="6" fillId="0" borderId="0" xfId="50" applyFont="1" applyAlignment="1">
      <alignment horizontal="center" vertical="center"/>
    </xf>
    <xf numFmtId="38" fontId="6" fillId="0" borderId="0" xfId="50" applyFont="1" applyAlignment="1">
      <alignment/>
    </xf>
    <xf numFmtId="0" fontId="15" fillId="0" borderId="0" xfId="0" applyFont="1" applyAlignment="1">
      <alignment/>
    </xf>
    <xf numFmtId="38" fontId="21" fillId="0" borderId="0" xfId="50" applyFont="1" applyAlignment="1">
      <alignment/>
    </xf>
    <xf numFmtId="38" fontId="16" fillId="0" borderId="0" xfId="50" applyFont="1" applyAlignment="1">
      <alignment/>
    </xf>
    <xf numFmtId="38" fontId="6" fillId="0" borderId="0" xfId="50" applyFont="1" applyAlignment="1">
      <alignment horizontal="center"/>
    </xf>
    <xf numFmtId="0" fontId="12" fillId="0" borderId="0" xfId="0" applyFont="1" applyAlignment="1">
      <alignment horizontal="center" textRotation="255"/>
    </xf>
    <xf numFmtId="38" fontId="4" fillId="0" borderId="0" xfId="50" applyFont="1" applyAlignment="1">
      <alignment/>
    </xf>
    <xf numFmtId="38" fontId="18" fillId="0" borderId="0" xfId="50" applyFont="1" applyAlignment="1">
      <alignment/>
    </xf>
    <xf numFmtId="38" fontId="4" fillId="0" borderId="0" xfId="50" applyFont="1" applyAlignment="1">
      <alignment horizontal="left"/>
    </xf>
    <xf numFmtId="38" fontId="6" fillId="0" borderId="0" xfId="50" applyFont="1" applyAlignment="1">
      <alignment horizontal="right"/>
    </xf>
    <xf numFmtId="38" fontId="20" fillId="0" borderId="0" xfId="50" applyFont="1" applyAlignment="1">
      <alignment/>
    </xf>
    <xf numFmtId="38" fontId="15" fillId="0" borderId="0" xfId="50" applyFont="1" applyAlignment="1">
      <alignment/>
    </xf>
    <xf numFmtId="38" fontId="17" fillId="0" borderId="0" xfId="0" applyNumberFormat="1" applyFont="1" applyAlignment="1">
      <alignment horizontal="right"/>
    </xf>
    <xf numFmtId="38" fontId="21" fillId="0" borderId="0" xfId="50" applyFont="1" applyAlignment="1">
      <alignment vertical="center"/>
    </xf>
    <xf numFmtId="0" fontId="22" fillId="0" borderId="0" xfId="0" applyFont="1" applyAlignment="1">
      <alignment vertical="center"/>
    </xf>
    <xf numFmtId="38" fontId="4" fillId="0" borderId="32" xfId="5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38" fontId="6" fillId="0" borderId="34" xfId="50" applyFont="1" applyBorder="1" applyAlignment="1">
      <alignment vertical="center"/>
    </xf>
    <xf numFmtId="38" fontId="16" fillId="0" borderId="35" xfId="50" applyFont="1" applyBorder="1" applyAlignment="1">
      <alignment vertical="center"/>
    </xf>
    <xf numFmtId="38" fontId="19" fillId="0" borderId="20" xfId="50" applyFont="1" applyBorder="1" applyAlignment="1">
      <alignment vertical="center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15" fillId="0" borderId="36" xfId="0" applyFont="1" applyBorder="1" applyAlignment="1">
      <alignment vertical="center"/>
    </xf>
    <xf numFmtId="38" fontId="6" fillId="0" borderId="36" xfId="5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38" fontId="6" fillId="0" borderId="37" xfId="50" applyFont="1" applyBorder="1" applyAlignment="1">
      <alignment vertical="center"/>
    </xf>
    <xf numFmtId="38" fontId="4" fillId="0" borderId="14" xfId="50" applyFont="1" applyBorder="1" applyAlignment="1">
      <alignment horizontal="center" vertical="center"/>
    </xf>
    <xf numFmtId="38" fontId="4" fillId="0" borderId="38" xfId="50" applyFont="1" applyBorder="1" applyAlignment="1">
      <alignment vertical="center"/>
    </xf>
    <xf numFmtId="38" fontId="20" fillId="0" borderId="24" xfId="50" applyFont="1" applyBorder="1" applyAlignment="1">
      <alignment vertical="center"/>
    </xf>
    <xf numFmtId="38" fontId="20" fillId="0" borderId="18" xfId="5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38" fontId="6" fillId="0" borderId="40" xfId="50" applyFont="1" applyBorder="1" applyAlignment="1">
      <alignment vertical="center"/>
    </xf>
    <xf numFmtId="38" fontId="28" fillId="0" borderId="41" xfId="50" applyFont="1" applyBorder="1" applyAlignment="1">
      <alignment vertical="center"/>
    </xf>
    <xf numFmtId="38" fontId="4" fillId="0" borderId="41" xfId="50" applyFont="1" applyBorder="1" applyAlignment="1">
      <alignment vertical="center"/>
    </xf>
    <xf numFmtId="38" fontId="4" fillId="0" borderId="14" xfId="50" applyFont="1" applyBorder="1" applyAlignment="1">
      <alignment horizontal="left" vertical="center"/>
    </xf>
    <xf numFmtId="38" fontId="6" fillId="0" borderId="14" xfId="50" applyFont="1" applyBorder="1" applyAlignment="1">
      <alignment vertical="center"/>
    </xf>
    <xf numFmtId="38" fontId="6" fillId="0" borderId="31" xfId="50" applyFont="1" applyBorder="1" applyAlignment="1">
      <alignment vertical="center"/>
    </xf>
    <xf numFmtId="38" fontId="16" fillId="0" borderId="31" xfId="50" applyFont="1" applyBorder="1" applyAlignment="1">
      <alignment vertical="center"/>
    </xf>
    <xf numFmtId="38" fontId="6" fillId="0" borderId="32" xfId="5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38" fontId="6" fillId="0" borderId="42" xfId="5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38" fontId="6" fillId="0" borderId="44" xfId="50" applyFont="1" applyBorder="1" applyAlignment="1">
      <alignment vertical="center"/>
    </xf>
    <xf numFmtId="38" fontId="16" fillId="0" borderId="13" xfId="50" applyFont="1" applyBorder="1" applyAlignment="1">
      <alignment vertical="center"/>
    </xf>
    <xf numFmtId="38" fontId="4" fillId="0" borderId="11" xfId="50" applyFont="1" applyBorder="1" applyAlignment="1">
      <alignment vertical="center"/>
    </xf>
    <xf numFmtId="38" fontId="6" fillId="0" borderId="11" xfId="50" applyFont="1" applyBorder="1" applyAlignment="1">
      <alignment vertical="center"/>
    </xf>
    <xf numFmtId="38" fontId="16" fillId="0" borderId="19" xfId="5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38" fontId="20" fillId="0" borderId="17" xfId="50" applyFont="1" applyBorder="1" applyAlignment="1">
      <alignment vertical="center"/>
    </xf>
    <xf numFmtId="38" fontId="28" fillId="0" borderId="20" xfId="50" applyFont="1" applyBorder="1" applyAlignment="1">
      <alignment vertical="center"/>
    </xf>
    <xf numFmtId="38" fontId="20" fillId="0" borderId="23" xfId="50" applyFont="1" applyBorder="1" applyAlignment="1">
      <alignment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5" fillId="0" borderId="49" xfId="0" applyFont="1" applyBorder="1" applyAlignment="1">
      <alignment vertical="center"/>
    </xf>
    <xf numFmtId="38" fontId="6" fillId="0" borderId="50" xfId="50" applyFont="1" applyBorder="1" applyAlignment="1">
      <alignment vertical="center"/>
    </xf>
    <xf numFmtId="0" fontId="15" fillId="0" borderId="45" xfId="0" applyFont="1" applyBorder="1" applyAlignment="1">
      <alignment vertical="center"/>
    </xf>
    <xf numFmtId="38" fontId="6" fillId="0" borderId="46" xfId="50" applyFont="1" applyBorder="1" applyAlignment="1">
      <alignment vertical="center"/>
    </xf>
    <xf numFmtId="38" fontId="4" fillId="0" borderId="24" xfId="50" applyFont="1" applyBorder="1" applyAlignment="1">
      <alignment vertical="center"/>
    </xf>
    <xf numFmtId="0" fontId="4" fillId="0" borderId="51" xfId="0" applyFont="1" applyBorder="1" applyAlignment="1">
      <alignment/>
    </xf>
    <xf numFmtId="38" fontId="4" fillId="0" borderId="52" xfId="50" applyFont="1" applyBorder="1" applyAlignment="1">
      <alignment vertical="center"/>
    </xf>
    <xf numFmtId="38" fontId="4" fillId="0" borderId="18" xfId="50" applyFont="1" applyBorder="1" applyAlignment="1">
      <alignment vertical="center"/>
    </xf>
    <xf numFmtId="38" fontId="6" fillId="0" borderId="10" xfId="50" applyFont="1" applyBorder="1" applyAlignment="1">
      <alignment horizontal="center" vertical="center" textRotation="255"/>
    </xf>
    <xf numFmtId="38" fontId="6" fillId="0" borderId="31" xfId="50" applyFont="1" applyBorder="1" applyAlignment="1">
      <alignment horizontal="right" vertical="center"/>
    </xf>
    <xf numFmtId="38" fontId="4" fillId="0" borderId="19" xfId="50" applyFont="1" applyBorder="1" applyAlignment="1">
      <alignment vertical="center"/>
    </xf>
    <xf numFmtId="38" fontId="4" fillId="0" borderId="20" xfId="50" applyFont="1" applyBorder="1" applyAlignment="1">
      <alignment horizontal="right" vertical="center"/>
    </xf>
    <xf numFmtId="38" fontId="4" fillId="0" borderId="10" xfId="50" applyFont="1" applyBorder="1" applyAlignment="1">
      <alignment horizontal="left" vertical="center"/>
    </xf>
    <xf numFmtId="38" fontId="4" fillId="0" borderId="10" xfId="50" applyFont="1" applyBorder="1" applyAlignment="1">
      <alignment horizontal="center" vertical="center"/>
    </xf>
    <xf numFmtId="38" fontId="16" fillId="0" borderId="53" xfId="50" applyFont="1" applyBorder="1" applyAlignment="1">
      <alignment vertical="center"/>
    </xf>
    <xf numFmtId="38" fontId="27" fillId="0" borderId="25" xfId="50" applyFont="1" applyBorder="1" applyAlignment="1">
      <alignment vertical="center"/>
    </xf>
    <xf numFmtId="38" fontId="16" fillId="0" borderId="52" xfId="50" applyFont="1" applyBorder="1" applyAlignment="1">
      <alignment vertical="center"/>
    </xf>
    <xf numFmtId="38" fontId="4" fillId="0" borderId="54" xfId="50" applyFont="1" applyBorder="1" applyAlignment="1">
      <alignment vertical="center"/>
    </xf>
    <xf numFmtId="0" fontId="15" fillId="0" borderId="0" xfId="0" applyFont="1" applyAlignment="1">
      <alignment vertical="center"/>
    </xf>
    <xf numFmtId="38" fontId="6" fillId="0" borderId="0" xfId="50" applyFont="1" applyAlignment="1">
      <alignment vertical="center"/>
    </xf>
    <xf numFmtId="38" fontId="4" fillId="0" borderId="20" xfId="50" applyFont="1" applyBorder="1" applyAlignment="1">
      <alignment horizontal="left" vertical="center"/>
    </xf>
    <xf numFmtId="38" fontId="4" fillId="0" borderId="10" xfId="50" applyFont="1" applyBorder="1" applyAlignment="1">
      <alignment vertical="center"/>
    </xf>
    <xf numFmtId="38" fontId="19" fillId="0" borderId="11" xfId="50" applyFont="1" applyBorder="1" applyAlignment="1">
      <alignment vertical="center"/>
    </xf>
    <xf numFmtId="38" fontId="6" fillId="0" borderId="30" xfId="50" applyFont="1" applyBorder="1" applyAlignment="1">
      <alignment horizontal="center" vertical="center"/>
    </xf>
    <xf numFmtId="38" fontId="4" fillId="0" borderId="24" xfId="50" applyFont="1" applyBorder="1" applyAlignment="1">
      <alignment horizontal="left" vertical="center"/>
    </xf>
    <xf numFmtId="38" fontId="4" fillId="0" borderId="55" xfId="50" applyFont="1" applyBorder="1" applyAlignment="1">
      <alignment horizontal="left" vertical="center"/>
    </xf>
    <xf numFmtId="38" fontId="4" fillId="0" borderId="55" xfId="50" applyFont="1" applyBorder="1" applyAlignment="1">
      <alignment vertical="center"/>
    </xf>
    <xf numFmtId="38" fontId="4" fillId="0" borderId="47" xfId="50" applyFont="1" applyBorder="1" applyAlignment="1">
      <alignment vertical="center"/>
    </xf>
    <xf numFmtId="38" fontId="4" fillId="0" borderId="51" xfId="50" applyFont="1" applyBorder="1" applyAlignment="1">
      <alignment horizontal="left" vertical="center"/>
    </xf>
    <xf numFmtId="38" fontId="4" fillId="0" borderId="18" xfId="50" applyFont="1" applyBorder="1" applyAlignment="1">
      <alignment horizontal="center" vertical="center"/>
    </xf>
    <xf numFmtId="38" fontId="4" fillId="0" borderId="52" xfId="50" applyFont="1" applyBorder="1" applyAlignment="1">
      <alignment horizontal="left" vertical="center"/>
    </xf>
    <xf numFmtId="38" fontId="4" fillId="0" borderId="18" xfId="50" applyFont="1" applyBorder="1" applyAlignment="1">
      <alignment horizontal="right" vertical="center"/>
    </xf>
    <xf numFmtId="0" fontId="19" fillId="0" borderId="2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38" fontId="4" fillId="0" borderId="19" xfId="50" applyFont="1" applyBorder="1" applyAlignment="1">
      <alignment horizontal="center" vertical="center"/>
    </xf>
    <xf numFmtId="38" fontId="6" fillId="0" borderId="10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38" fontId="4" fillId="0" borderId="19" xfId="50" applyFont="1" applyBorder="1" applyAlignment="1">
      <alignment horizontal="left" vertical="center"/>
    </xf>
    <xf numFmtId="38" fontId="4" fillId="0" borderId="19" xfId="50" applyFont="1" applyBorder="1" applyAlignment="1">
      <alignment horizontal="right" vertical="center"/>
    </xf>
    <xf numFmtId="38" fontId="4" fillId="0" borderId="25" xfId="50" applyFont="1" applyBorder="1" applyAlignment="1">
      <alignment horizontal="left" vertical="center"/>
    </xf>
    <xf numFmtId="38" fontId="4" fillId="0" borderId="25" xfId="50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center" vertical="top" textRotation="255"/>
    </xf>
    <xf numFmtId="0" fontId="4" fillId="0" borderId="51" xfId="0" applyFont="1" applyBorder="1" applyAlignment="1">
      <alignment horizontal="left" vertical="center"/>
    </xf>
    <xf numFmtId="38" fontId="4" fillId="0" borderId="18" xfId="50" applyFont="1" applyBorder="1" applyAlignment="1">
      <alignment horizontal="left" vertical="center"/>
    </xf>
    <xf numFmtId="0" fontId="32" fillId="0" borderId="11" xfId="0" applyFont="1" applyBorder="1" applyAlignment="1">
      <alignment vertical="center"/>
    </xf>
    <xf numFmtId="0" fontId="33" fillId="0" borderId="12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38" fontId="4" fillId="0" borderId="56" xfId="50" applyFont="1" applyBorder="1" applyAlignment="1">
      <alignment horizontal="left" vertical="center"/>
    </xf>
    <xf numFmtId="0" fontId="19" fillId="0" borderId="12" xfId="0" applyFont="1" applyBorder="1" applyAlignment="1">
      <alignment vertical="center"/>
    </xf>
    <xf numFmtId="0" fontId="35" fillId="0" borderId="0" xfId="0" applyFont="1" applyAlignment="1">
      <alignment horizontal="center"/>
    </xf>
    <xf numFmtId="0" fontId="3" fillId="0" borderId="48" xfId="0" applyFont="1" applyBorder="1" applyAlignment="1">
      <alignment vertical="top"/>
    </xf>
    <xf numFmtId="0" fontId="3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8" fontId="16" fillId="0" borderId="29" xfId="50" applyFont="1" applyBorder="1" applyAlignment="1">
      <alignment vertic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51" fillId="0" borderId="0" xfId="0" applyFont="1" applyAlignment="1">
      <alignment horizontal="center" vertical="center"/>
    </xf>
    <xf numFmtId="0" fontId="51" fillId="0" borderId="60" xfId="0" applyFont="1" applyBorder="1" applyAlignment="1">
      <alignment horizontal="center" vertical="center"/>
    </xf>
    <xf numFmtId="0" fontId="51" fillId="0" borderId="61" xfId="0" applyFont="1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38" fontId="23" fillId="0" borderId="12" xfId="50" applyFont="1" applyBorder="1" applyAlignment="1">
      <alignment vertical="center"/>
    </xf>
    <xf numFmtId="38" fontId="29" fillId="0" borderId="0" xfId="50" applyFont="1" applyAlignment="1">
      <alignment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38" fontId="6" fillId="0" borderId="55" xfId="50" applyFont="1" applyBorder="1" applyAlignment="1">
      <alignment vertical="center"/>
    </xf>
    <xf numFmtId="38" fontId="19" fillId="0" borderId="24" xfId="5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38" fontId="16" fillId="0" borderId="65" xfId="50" applyFont="1" applyBorder="1" applyAlignment="1">
      <alignment vertical="center"/>
    </xf>
    <xf numFmtId="38" fontId="4" fillId="0" borderId="24" xfId="50" applyFont="1" applyBorder="1" applyAlignment="1">
      <alignment vertical="center" wrapText="1"/>
    </xf>
    <xf numFmtId="0" fontId="19" fillId="0" borderId="51" xfId="0" applyFont="1" applyBorder="1" applyAlignment="1">
      <alignment horizontal="left" vertical="center"/>
    </xf>
    <xf numFmtId="38" fontId="6" fillId="0" borderId="22" xfId="50" applyFont="1" applyBorder="1" applyAlignment="1">
      <alignment horizontal="right" vertical="center"/>
    </xf>
    <xf numFmtId="38" fontId="27" fillId="0" borderId="20" xfId="50" applyFont="1" applyBorder="1" applyAlignment="1">
      <alignment vertical="center"/>
    </xf>
    <xf numFmtId="38" fontId="4" fillId="0" borderId="0" xfId="50" applyFont="1" applyAlignment="1">
      <alignment horizontal="right" vertical="center"/>
    </xf>
    <xf numFmtId="38" fontId="23" fillId="0" borderId="0" xfId="50" applyFont="1" applyAlignment="1">
      <alignment vertical="center"/>
    </xf>
    <xf numFmtId="38" fontId="20" fillId="0" borderId="0" xfId="50" applyFont="1" applyAlignment="1">
      <alignment vertical="center"/>
    </xf>
    <xf numFmtId="38" fontId="4" fillId="0" borderId="0" xfId="50" applyFont="1" applyAlignment="1">
      <alignment vertical="center"/>
    </xf>
    <xf numFmtId="38" fontId="16" fillId="0" borderId="0" xfId="50" applyFont="1" applyAlignment="1">
      <alignment vertical="center"/>
    </xf>
    <xf numFmtId="38" fontId="6" fillId="0" borderId="42" xfId="50" applyFont="1" applyBorder="1" applyAlignment="1">
      <alignment horizontal="center" vertical="center"/>
    </xf>
    <xf numFmtId="38" fontId="6" fillId="0" borderId="66" xfId="50" applyFont="1" applyBorder="1" applyAlignment="1">
      <alignment horizontal="center" vertical="center" textRotation="255"/>
    </xf>
    <xf numFmtId="38" fontId="6" fillId="0" borderId="0" xfId="50" applyFont="1" applyAlignment="1">
      <alignment horizontal="center" vertical="center" textRotation="255"/>
    </xf>
    <xf numFmtId="38" fontId="4" fillId="0" borderId="51" xfId="50" applyFont="1" applyBorder="1" applyAlignment="1">
      <alignment vertical="center"/>
    </xf>
    <xf numFmtId="38" fontId="4" fillId="0" borderId="48" xfId="50" applyFont="1" applyBorder="1" applyAlignment="1">
      <alignment vertical="center"/>
    </xf>
    <xf numFmtId="38" fontId="6" fillId="0" borderId="67" xfId="50" applyFont="1" applyBorder="1" applyAlignment="1">
      <alignment vertical="center"/>
    </xf>
    <xf numFmtId="38" fontId="16" fillId="0" borderId="51" xfId="50" applyFont="1" applyBorder="1" applyAlignment="1">
      <alignment vertical="center"/>
    </xf>
    <xf numFmtId="0" fontId="6" fillId="0" borderId="67" xfId="0" applyFont="1" applyBorder="1" applyAlignment="1">
      <alignment horizontal="center" vertical="center" textRotation="255"/>
    </xf>
    <xf numFmtId="38" fontId="4" fillId="0" borderId="54" xfId="50" applyFont="1" applyBorder="1" applyAlignment="1">
      <alignment horizontal="left" vertical="center"/>
    </xf>
    <xf numFmtId="38" fontId="6" fillId="0" borderId="46" xfId="50" applyFont="1" applyBorder="1" applyAlignment="1">
      <alignment horizontal="right" vertical="center"/>
    </xf>
    <xf numFmtId="0" fontId="6" fillId="0" borderId="3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38" fontId="6" fillId="0" borderId="36" xfId="50" applyFont="1" applyBorder="1" applyAlignment="1">
      <alignment horizontal="center" vertical="center" textRotation="255"/>
    </xf>
    <xf numFmtId="0" fontId="6" fillId="0" borderId="17" xfId="0" applyFont="1" applyBorder="1" applyAlignment="1">
      <alignment vertical="center"/>
    </xf>
    <xf numFmtId="38" fontId="6" fillId="0" borderId="14" xfId="50" applyFont="1" applyBorder="1" applyAlignment="1">
      <alignment horizontal="center" vertical="center"/>
    </xf>
    <xf numFmtId="38" fontId="4" fillId="0" borderId="17" xfId="50" applyFont="1" applyBorder="1" applyAlignment="1">
      <alignment horizontal="left" vertical="center"/>
    </xf>
    <xf numFmtId="38" fontId="6" fillId="0" borderId="35" xfId="50" applyFont="1" applyBorder="1" applyAlignment="1">
      <alignment horizontal="right" vertical="center"/>
    </xf>
    <xf numFmtId="38" fontId="4" fillId="0" borderId="17" xfId="50" applyFont="1" applyBorder="1" applyAlignment="1">
      <alignment vertical="center"/>
    </xf>
    <xf numFmtId="38" fontId="6" fillId="0" borderId="68" xfId="50" applyFont="1" applyBorder="1" applyAlignment="1">
      <alignment vertical="center"/>
    </xf>
    <xf numFmtId="38" fontId="6" fillId="0" borderId="35" xfId="50" applyFont="1" applyBorder="1" applyAlignment="1">
      <alignment vertical="center"/>
    </xf>
    <xf numFmtId="0" fontId="0" fillId="0" borderId="68" xfId="0" applyBorder="1" applyAlignment="1">
      <alignment/>
    </xf>
    <xf numFmtId="38" fontId="19" fillId="0" borderId="55" xfId="50" applyFont="1" applyBorder="1" applyAlignment="1">
      <alignment vertical="center"/>
    </xf>
    <xf numFmtId="38" fontId="19" fillId="0" borderId="55" xfId="50" applyFont="1" applyBorder="1" applyAlignment="1">
      <alignment vertical="center" shrinkToFit="1"/>
    </xf>
    <xf numFmtId="38" fontId="4" fillId="0" borderId="54" xfId="50" applyFont="1" applyBorder="1" applyAlignment="1">
      <alignment horizontal="center" vertical="center"/>
    </xf>
    <xf numFmtId="38" fontId="4" fillId="0" borderId="69" xfId="50" applyFont="1" applyBorder="1" applyAlignment="1">
      <alignment vertical="center"/>
    </xf>
    <xf numFmtId="38" fontId="4" fillId="0" borderId="20" xfId="50" applyFont="1" applyBorder="1" applyAlignment="1">
      <alignment vertical="center" shrinkToFit="1"/>
    </xf>
    <xf numFmtId="38" fontId="4" fillId="0" borderId="10" xfId="50" applyFont="1" applyBorder="1" applyAlignment="1">
      <alignment vertical="center" shrinkToFi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2" fillId="0" borderId="39" xfId="0" applyFont="1" applyBorder="1" applyAlignment="1">
      <alignment vertical="center"/>
    </xf>
    <xf numFmtId="38" fontId="30" fillId="0" borderId="14" xfId="50" applyFont="1" applyBorder="1" applyAlignment="1">
      <alignment horizontal="left" vertical="center"/>
    </xf>
    <xf numFmtId="0" fontId="63" fillId="0" borderId="0" xfId="0" applyFont="1" applyAlignment="1">
      <alignment vertic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80" fillId="0" borderId="60" xfId="0" applyFont="1" applyBorder="1" applyAlignment="1">
      <alignment horizontal="center"/>
    </xf>
    <xf numFmtId="0" fontId="80" fillId="0" borderId="0" xfId="0" applyFont="1" applyAlignment="1">
      <alignment horizontal="center"/>
    </xf>
    <xf numFmtId="0" fontId="80" fillId="0" borderId="61" xfId="0" applyFont="1" applyBorder="1" applyAlignment="1">
      <alignment horizontal="center"/>
    </xf>
    <xf numFmtId="0" fontId="81" fillId="0" borderId="0" xfId="0" applyFont="1" applyAlignment="1">
      <alignment horizontal="right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61" xfId="0" applyFont="1" applyBorder="1" applyAlignment="1">
      <alignment horizontal="right"/>
    </xf>
    <xf numFmtId="0" fontId="82" fillId="0" borderId="0" xfId="0" applyFont="1" applyAlignment="1">
      <alignment/>
    </xf>
    <xf numFmtId="0" fontId="0" fillId="0" borderId="61" xfId="0" applyFont="1" applyBorder="1" applyAlignment="1">
      <alignment/>
    </xf>
    <xf numFmtId="0" fontId="83" fillId="0" borderId="0" xfId="0" applyFont="1" applyAlignment="1">
      <alignment/>
    </xf>
    <xf numFmtId="0" fontId="46" fillId="0" borderId="0" xfId="0" applyFont="1" applyAlignment="1">
      <alignment vertical="center"/>
    </xf>
    <xf numFmtId="38" fontId="4" fillId="0" borderId="55" xfId="50" applyFont="1" applyBorder="1" applyAlignment="1">
      <alignment horizontal="right" vertical="center"/>
    </xf>
    <xf numFmtId="38" fontId="4" fillId="0" borderId="70" xfId="50" applyFont="1" applyBorder="1" applyAlignment="1">
      <alignment vertical="center"/>
    </xf>
    <xf numFmtId="38" fontId="19" fillId="0" borderId="20" xfId="50" applyFont="1" applyBorder="1" applyAlignment="1">
      <alignment vertical="center" shrinkToFit="1"/>
    </xf>
    <xf numFmtId="0" fontId="15" fillId="0" borderId="71" xfId="0" applyFont="1" applyBorder="1" applyAlignment="1">
      <alignment vertical="center"/>
    </xf>
    <xf numFmtId="38" fontId="19" fillId="0" borderId="70" xfId="50" applyFont="1" applyBorder="1" applyAlignment="1">
      <alignment vertical="center" shrinkToFit="1"/>
    </xf>
    <xf numFmtId="38" fontId="19" fillId="0" borderId="72" xfId="50" applyFont="1" applyBorder="1" applyAlignment="1">
      <alignment vertical="center"/>
    </xf>
    <xf numFmtId="38" fontId="19" fillId="0" borderId="73" xfId="50" applyFont="1" applyBorder="1" applyAlignment="1">
      <alignment vertical="center"/>
    </xf>
    <xf numFmtId="38" fontId="19" fillId="0" borderId="38" xfId="50" applyFont="1" applyBorder="1" applyAlignment="1">
      <alignment vertical="center"/>
    </xf>
    <xf numFmtId="38" fontId="16" fillId="0" borderId="74" xfId="50" applyFont="1" applyBorder="1" applyAlignment="1">
      <alignment vertical="center"/>
    </xf>
    <xf numFmtId="38" fontId="4" fillId="0" borderId="73" xfId="50" applyFont="1" applyBorder="1" applyAlignment="1">
      <alignment horizontal="left" vertical="center"/>
    </xf>
    <xf numFmtId="0" fontId="15" fillId="0" borderId="75" xfId="0" applyFont="1" applyBorder="1" applyAlignment="1">
      <alignment vertical="center"/>
    </xf>
    <xf numFmtId="38" fontId="4" fillId="0" borderId="56" xfId="5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38" fontId="30" fillId="0" borderId="14" xfId="50" applyFont="1" applyBorder="1" applyAlignment="1">
      <alignment vertical="center"/>
    </xf>
    <xf numFmtId="38" fontId="19" fillId="0" borderId="14" xfId="50" applyFont="1" applyBorder="1" applyAlignment="1">
      <alignment vertical="center"/>
    </xf>
    <xf numFmtId="38" fontId="34" fillId="0" borderId="14" xfId="50" applyFont="1" applyBorder="1" applyAlignment="1">
      <alignment vertical="center"/>
    </xf>
    <xf numFmtId="38" fontId="30" fillId="0" borderId="20" xfId="50" applyFont="1" applyBorder="1" applyAlignment="1">
      <alignment horizontal="left" vertical="center" shrinkToFit="1"/>
    </xf>
    <xf numFmtId="38" fontId="4" fillId="0" borderId="70" xfId="50" applyFont="1" applyBorder="1" applyAlignment="1">
      <alignment horizontal="left" vertical="center"/>
    </xf>
    <xf numFmtId="38" fontId="6" fillId="0" borderId="67" xfId="50" applyFont="1" applyBorder="1" applyAlignment="1">
      <alignment horizontal="right" vertical="center"/>
    </xf>
    <xf numFmtId="38" fontId="4" fillId="0" borderId="30" xfId="50" applyFont="1" applyBorder="1" applyAlignment="1">
      <alignment horizontal="right" vertical="center"/>
    </xf>
    <xf numFmtId="0" fontId="6" fillId="0" borderId="34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38" fontId="19" fillId="0" borderId="56" xfId="50" applyFont="1" applyBorder="1" applyAlignment="1">
      <alignment vertical="center" shrinkToFit="1"/>
    </xf>
    <xf numFmtId="38" fontId="85" fillId="0" borderId="22" xfId="50" applyFont="1" applyBorder="1" applyAlignment="1">
      <alignment vertical="center"/>
    </xf>
    <xf numFmtId="0" fontId="84" fillId="0" borderId="21" xfId="0" applyFont="1" applyBorder="1" applyAlignment="1">
      <alignment vertical="center"/>
    </xf>
    <xf numFmtId="38" fontId="86" fillId="0" borderId="10" xfId="50" applyFont="1" applyBorder="1" applyAlignment="1">
      <alignment vertical="center" shrinkToFit="1"/>
    </xf>
    <xf numFmtId="0" fontId="84" fillId="0" borderId="45" xfId="0" applyFont="1" applyBorder="1" applyAlignment="1">
      <alignment vertical="center"/>
    </xf>
    <xf numFmtId="38" fontId="85" fillId="0" borderId="46" xfId="50" applyFont="1" applyBorder="1" applyAlignment="1">
      <alignment vertical="center"/>
    </xf>
    <xf numFmtId="38" fontId="86" fillId="0" borderId="20" xfId="50" applyFont="1" applyBorder="1" applyAlignment="1">
      <alignment vertical="center" shrinkToFit="1"/>
    </xf>
    <xf numFmtId="38" fontId="4" fillId="0" borderId="14" xfId="50" applyFont="1" applyBorder="1" applyAlignment="1">
      <alignment vertical="center" shrinkToFit="1"/>
    </xf>
    <xf numFmtId="0" fontId="19" fillId="0" borderId="15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96" fillId="0" borderId="39" xfId="63" applyFont="1" applyBorder="1" applyAlignment="1">
      <alignment vertical="center" shrinkToFit="1"/>
      <protection/>
    </xf>
    <xf numFmtId="38" fontId="19" fillId="0" borderId="38" xfId="50" applyFont="1" applyBorder="1" applyAlignment="1">
      <alignment vertical="center" shrinkToFit="1"/>
    </xf>
    <xf numFmtId="0" fontId="62" fillId="0" borderId="15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39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62" fillId="0" borderId="37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62" fillId="0" borderId="12" xfId="0" applyFont="1" applyBorder="1" applyAlignment="1">
      <alignment vertical="center"/>
    </xf>
    <xf numFmtId="38" fontId="4" fillId="0" borderId="25" xfId="5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38" fontId="4" fillId="0" borderId="20" xfId="50" applyFont="1" applyBorder="1" applyAlignment="1">
      <alignment horizontal="right" vertical="center" shrinkToFit="1"/>
    </xf>
    <xf numFmtId="0" fontId="3" fillId="0" borderId="76" xfId="63" applyFont="1" applyBorder="1" applyAlignment="1">
      <alignment horizontal="left" vertical="center" shrinkToFit="1"/>
      <protection/>
    </xf>
    <xf numFmtId="38" fontId="16" fillId="0" borderId="47" xfId="50" applyFont="1" applyBorder="1" applyAlignment="1">
      <alignment vertical="center"/>
    </xf>
    <xf numFmtId="38" fontId="19" fillId="0" borderId="30" xfId="50" applyFont="1" applyBorder="1" applyAlignment="1">
      <alignment vertical="center"/>
    </xf>
    <xf numFmtId="0" fontId="3" fillId="0" borderId="15" xfId="63" applyFont="1" applyBorder="1" applyAlignment="1">
      <alignment horizontal="left" vertical="center" shrinkToFit="1"/>
      <protection/>
    </xf>
    <xf numFmtId="38" fontId="6" fillId="0" borderId="20" xfId="50" applyFont="1" applyBorder="1" applyAlignment="1">
      <alignment vertical="center" shrinkToFit="1"/>
    </xf>
    <xf numFmtId="38" fontId="6" fillId="0" borderId="14" xfId="50" applyFont="1" applyBorder="1" applyAlignment="1">
      <alignment vertical="center" shrinkToFit="1"/>
    </xf>
    <xf numFmtId="38" fontId="4" fillId="0" borderId="25" xfId="50" applyFont="1" applyBorder="1" applyAlignment="1">
      <alignment horizontal="right" vertical="center" shrinkToFit="1"/>
    </xf>
    <xf numFmtId="38" fontId="19" fillId="0" borderId="14" xfId="50" applyFont="1" applyBorder="1" applyAlignment="1">
      <alignment vertical="center" shrinkToFit="1"/>
    </xf>
    <xf numFmtId="38" fontId="19" fillId="0" borderId="10" xfId="50" applyFont="1" applyBorder="1" applyAlignment="1">
      <alignment vertical="center" shrinkToFit="1"/>
    </xf>
    <xf numFmtId="0" fontId="98" fillId="0" borderId="21" xfId="63" applyFont="1" applyBorder="1" applyAlignment="1">
      <alignment horizontal="left" vertical="center" shrinkToFit="1"/>
      <protection/>
    </xf>
    <xf numFmtId="38" fontId="19" fillId="0" borderId="14" xfId="50" applyFont="1" applyBorder="1" applyAlignment="1">
      <alignment horizontal="left" vertical="center" shrinkToFit="1"/>
    </xf>
    <xf numFmtId="0" fontId="98" fillId="0" borderId="77" xfId="63" applyFont="1" applyBorder="1" applyAlignment="1">
      <alignment horizontal="left" vertical="center" shrinkToFit="1"/>
      <protection/>
    </xf>
    <xf numFmtId="38" fontId="4" fillId="0" borderId="32" xfId="50" applyFont="1" applyBorder="1" applyAlignment="1">
      <alignment vertical="center" shrinkToFit="1"/>
    </xf>
    <xf numFmtId="38" fontId="4" fillId="0" borderId="72" xfId="50" applyFont="1" applyBorder="1" applyAlignment="1">
      <alignment vertical="center" shrinkToFit="1"/>
    </xf>
    <xf numFmtId="38" fontId="6" fillId="0" borderId="54" xfId="50" applyFont="1" applyBorder="1" applyAlignment="1">
      <alignment vertical="center"/>
    </xf>
    <xf numFmtId="0" fontId="19" fillId="0" borderId="49" xfId="0" applyFont="1" applyBorder="1" applyAlignment="1">
      <alignment horizontal="center" vertical="center"/>
    </xf>
    <xf numFmtId="38" fontId="4" fillId="0" borderId="20" xfId="50" applyFont="1" applyBorder="1" applyAlignment="1">
      <alignment horizontal="left" vertical="center" shrinkToFit="1"/>
    </xf>
    <xf numFmtId="38" fontId="6" fillId="0" borderId="46" xfId="0" applyNumberFormat="1" applyFont="1" applyBorder="1" applyAlignment="1">
      <alignment vertical="center"/>
    </xf>
    <xf numFmtId="0" fontId="3" fillId="0" borderId="55" xfId="63" applyFont="1" applyBorder="1" applyAlignment="1">
      <alignment horizontal="left" vertical="center" shrinkToFit="1"/>
      <protection/>
    </xf>
    <xf numFmtId="38" fontId="4" fillId="0" borderId="14" xfId="50" applyFont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33" fillId="0" borderId="0" xfId="0" applyFont="1" applyAlignment="1">
      <alignment vertical="center"/>
    </xf>
    <xf numFmtId="38" fontId="19" fillId="0" borderId="10" xfId="50" applyFont="1" applyBorder="1" applyAlignment="1">
      <alignment vertical="center"/>
    </xf>
    <xf numFmtId="38" fontId="4" fillId="0" borderId="20" xfId="52" applyFont="1" applyBorder="1" applyAlignment="1">
      <alignment vertical="center"/>
    </xf>
    <xf numFmtId="38" fontId="6" fillId="0" borderId="22" xfId="52" applyFont="1" applyBorder="1" applyAlignment="1">
      <alignment vertical="center"/>
    </xf>
    <xf numFmtId="38" fontId="4" fillId="0" borderId="25" xfId="52" applyFont="1" applyBorder="1" applyAlignment="1">
      <alignment vertical="center"/>
    </xf>
    <xf numFmtId="38" fontId="6" fillId="0" borderId="27" xfId="52" applyFont="1" applyBorder="1" applyAlignment="1">
      <alignment vertical="center"/>
    </xf>
    <xf numFmtId="38" fontId="16" fillId="0" borderId="23" xfId="52" applyFont="1" applyBorder="1" applyAlignment="1">
      <alignment vertical="center"/>
    </xf>
    <xf numFmtId="38" fontId="16" fillId="0" borderId="28" xfId="52" applyFont="1" applyBorder="1" applyAlignment="1">
      <alignment vertical="center"/>
    </xf>
    <xf numFmtId="38" fontId="4" fillId="0" borderId="14" xfId="52" applyFont="1" applyBorder="1" applyAlignment="1">
      <alignment vertical="center"/>
    </xf>
    <xf numFmtId="38" fontId="6" fillId="0" borderId="16" xfId="52" applyFont="1" applyBorder="1" applyAlignment="1">
      <alignment vertical="center"/>
    </xf>
    <xf numFmtId="0" fontId="0" fillId="0" borderId="0" xfId="0" applyFont="1" applyAlignment="1">
      <alignment vertical="center"/>
    </xf>
    <xf numFmtId="0" fontId="45" fillId="0" borderId="0" xfId="0" applyFont="1" applyAlignment="1" applyProtection="1">
      <alignment vertical="center"/>
      <protection locked="0"/>
    </xf>
    <xf numFmtId="0" fontId="39" fillId="0" borderId="39" xfId="0" applyFont="1" applyBorder="1" applyAlignment="1">
      <alignment horizontal="left" vertical="center"/>
    </xf>
    <xf numFmtId="0" fontId="39" fillId="0" borderId="49" xfId="0" applyFont="1" applyBorder="1" applyAlignment="1">
      <alignment horizontal="left" vertical="center"/>
    </xf>
    <xf numFmtId="0" fontId="39" fillId="0" borderId="21" xfId="0" applyFont="1" applyBorder="1" applyAlignment="1">
      <alignment horizontal="left" vertical="center"/>
    </xf>
    <xf numFmtId="0" fontId="39" fillId="0" borderId="33" xfId="0" applyFont="1" applyBorder="1" applyAlignment="1">
      <alignment horizontal="left" vertical="center"/>
    </xf>
    <xf numFmtId="38" fontId="46" fillId="0" borderId="0" xfId="0" applyNumberFormat="1" applyFont="1" applyAlignment="1">
      <alignment vertical="center"/>
    </xf>
    <xf numFmtId="0" fontId="106" fillId="0" borderId="0" xfId="0" applyFont="1" applyAlignment="1">
      <alignment horizontal="right" vertical="center"/>
    </xf>
    <xf numFmtId="38" fontId="4" fillId="0" borderId="38" xfId="50" applyFont="1" applyBorder="1" applyAlignment="1">
      <alignment horizontal="center" vertical="center"/>
    </xf>
    <xf numFmtId="38" fontId="19" fillId="0" borderId="32" xfId="50" applyFont="1" applyBorder="1" applyAlignment="1">
      <alignment vertical="center" shrinkToFit="1"/>
    </xf>
    <xf numFmtId="0" fontId="4" fillId="0" borderId="0" xfId="0" applyFont="1" applyAlignment="1">
      <alignment/>
    </xf>
    <xf numFmtId="38" fontId="107" fillId="0" borderId="23" xfId="52" applyFont="1" applyBorder="1" applyAlignment="1">
      <alignment shrinkToFit="1"/>
    </xf>
    <xf numFmtId="38" fontId="107" fillId="0" borderId="24" xfId="52" applyFont="1" applyBorder="1" applyAlignment="1">
      <alignment shrinkToFit="1"/>
    </xf>
    <xf numFmtId="38" fontId="107" fillId="0" borderId="17" xfId="52" applyFont="1" applyBorder="1" applyAlignment="1">
      <alignment shrinkToFit="1"/>
    </xf>
    <xf numFmtId="38" fontId="107" fillId="0" borderId="51" xfId="52" applyFont="1" applyBorder="1" applyAlignment="1">
      <alignment shrinkToFit="1"/>
    </xf>
    <xf numFmtId="38" fontId="107" fillId="0" borderId="28" xfId="52" applyFont="1" applyBorder="1" applyAlignment="1">
      <alignment shrinkToFit="1"/>
    </xf>
    <xf numFmtId="38" fontId="107" fillId="0" borderId="52" xfId="52" applyFont="1" applyBorder="1" applyAlignment="1">
      <alignment shrinkToFit="1"/>
    </xf>
    <xf numFmtId="38" fontId="19" fillId="0" borderId="38" xfId="50" applyFont="1" applyBorder="1" applyAlignment="1">
      <alignment horizontal="left" vertical="center" shrinkToFit="1"/>
    </xf>
    <xf numFmtId="0" fontId="6" fillId="0" borderId="75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8" fontId="4" fillId="0" borderId="31" xfId="50" applyFont="1" applyBorder="1" applyAlignment="1">
      <alignment vertical="center"/>
    </xf>
    <xf numFmtId="38" fontId="28" fillId="0" borderId="48" xfId="50" applyFont="1" applyBorder="1" applyAlignment="1">
      <alignment vertical="center"/>
    </xf>
    <xf numFmtId="38" fontId="20" fillId="0" borderId="47" xfId="50" applyFont="1" applyBorder="1" applyAlignment="1">
      <alignment vertical="center"/>
    </xf>
    <xf numFmtId="38" fontId="4" fillId="0" borderId="20" xfId="50" applyFont="1" applyBorder="1" applyAlignment="1">
      <alignment horizontal="center" vertical="center"/>
    </xf>
    <xf numFmtId="0" fontId="6" fillId="0" borderId="78" xfId="0" applyFont="1" applyBorder="1" applyAlignment="1">
      <alignment vertical="center"/>
    </xf>
    <xf numFmtId="38" fontId="4" fillId="0" borderId="41" xfId="50" applyFont="1" applyBorder="1" applyAlignment="1">
      <alignment horizontal="left" vertical="center" shrinkToFit="1"/>
    </xf>
    <xf numFmtId="38" fontId="62" fillId="0" borderId="20" xfId="50" applyFont="1" applyBorder="1" applyAlignment="1">
      <alignment vertical="center"/>
    </xf>
    <xf numFmtId="38" fontId="4" fillId="0" borderId="72" xfId="50" applyFont="1" applyBorder="1" applyAlignment="1">
      <alignment horizontal="left" vertical="center"/>
    </xf>
    <xf numFmtId="38" fontId="62" fillId="0" borderId="14" xfId="50" applyFont="1" applyBorder="1" applyAlignment="1">
      <alignment vertical="center"/>
    </xf>
    <xf numFmtId="0" fontId="62" fillId="0" borderId="43" xfId="0" applyFont="1" applyBorder="1" applyAlignment="1">
      <alignment horizontal="center" vertical="center"/>
    </xf>
    <xf numFmtId="38" fontId="134" fillId="0" borderId="13" xfId="52" applyFont="1" applyBorder="1" applyAlignment="1">
      <alignment shrinkToFit="1"/>
    </xf>
    <xf numFmtId="38" fontId="107" fillId="0" borderId="19" xfId="52" applyFont="1" applyBorder="1" applyAlignment="1">
      <alignment shrinkToFit="1"/>
    </xf>
    <xf numFmtId="38" fontId="134" fillId="0" borderId="65" xfId="52" applyFont="1" applyBorder="1" applyAlignment="1">
      <alignment shrinkToFit="1"/>
    </xf>
    <xf numFmtId="38" fontId="134" fillId="0" borderId="51" xfId="52" applyFont="1" applyBorder="1" applyAlignment="1">
      <alignment shrinkToFit="1"/>
    </xf>
    <xf numFmtId="38" fontId="6" fillId="0" borderId="12" xfId="0" applyNumberFormat="1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38" fontId="16" fillId="0" borderId="19" xfId="52" applyFont="1" applyBorder="1" applyAlignment="1">
      <alignment vertical="center"/>
    </xf>
    <xf numFmtId="38" fontId="4" fillId="0" borderId="28" xfId="50" applyFont="1" applyBorder="1" applyAlignment="1">
      <alignment vertical="center"/>
    </xf>
    <xf numFmtId="38" fontId="25" fillId="0" borderId="11" xfId="50" applyFont="1" applyBorder="1" applyAlignment="1">
      <alignment horizontal="center" vertical="center"/>
    </xf>
    <xf numFmtId="38" fontId="6" fillId="0" borderId="12" xfId="50" applyFont="1" applyBorder="1" applyAlignment="1">
      <alignment horizontal="center"/>
    </xf>
    <xf numFmtId="38" fontId="4" fillId="0" borderId="13" xfId="50" applyFont="1" applyBorder="1" applyAlignment="1">
      <alignment horizontal="center"/>
    </xf>
    <xf numFmtId="38" fontId="19" fillId="0" borderId="54" xfId="50" applyFont="1" applyBorder="1" applyAlignment="1">
      <alignment horizontal="left" vertical="center" shrinkToFit="1"/>
    </xf>
    <xf numFmtId="38" fontId="107" fillId="0" borderId="65" xfId="52" applyFont="1" applyBorder="1" applyAlignment="1">
      <alignment shrinkToFit="1"/>
    </xf>
    <xf numFmtId="38" fontId="107" fillId="0" borderId="13" xfId="52" applyFont="1" applyBorder="1" applyAlignment="1">
      <alignment shrinkToFit="1"/>
    </xf>
    <xf numFmtId="38" fontId="25" fillId="0" borderId="11" xfId="50" applyFont="1" applyBorder="1" applyAlignment="1">
      <alignment horizontal="center" vertical="center" shrinkToFit="1"/>
    </xf>
    <xf numFmtId="38" fontId="4" fillId="0" borderId="12" xfId="50" applyFont="1" applyBorder="1" applyAlignment="1">
      <alignment horizontal="center"/>
    </xf>
    <xf numFmtId="38" fontId="6" fillId="0" borderId="79" xfId="50" applyFont="1" applyBorder="1" applyAlignment="1">
      <alignment vertical="center"/>
    </xf>
    <xf numFmtId="0" fontId="62" fillId="0" borderId="15" xfId="0" applyFont="1" applyBorder="1" applyAlignment="1">
      <alignment vertical="center"/>
    </xf>
    <xf numFmtId="0" fontId="62" fillId="0" borderId="21" xfId="0" applyFont="1" applyBorder="1" applyAlignment="1">
      <alignment vertical="center"/>
    </xf>
    <xf numFmtId="0" fontId="15" fillId="0" borderId="21" xfId="0" applyFont="1" applyBorder="1" applyAlignment="1">
      <alignment horizontal="left" vertical="center"/>
    </xf>
    <xf numFmtId="38" fontId="4" fillId="0" borderId="32" xfId="50" applyFont="1" applyBorder="1" applyAlignment="1">
      <alignment horizontal="left" vertical="center"/>
    </xf>
    <xf numFmtId="38" fontId="4" fillId="0" borderId="11" xfId="50" applyFont="1" applyBorder="1" applyAlignment="1">
      <alignment vertical="center" shrinkToFit="1"/>
    </xf>
    <xf numFmtId="38" fontId="134" fillId="0" borderId="23" xfId="52" applyFont="1" applyBorder="1" applyAlignment="1">
      <alignment shrinkToFit="1"/>
    </xf>
    <xf numFmtId="38" fontId="134" fillId="0" borderId="17" xfId="52" applyFont="1" applyBorder="1" applyAlignment="1">
      <alignment shrinkToFit="1"/>
    </xf>
    <xf numFmtId="38" fontId="6" fillId="0" borderId="40" xfId="50" applyFont="1" applyBorder="1" applyAlignment="1">
      <alignment vertical="center" shrinkToFit="1"/>
    </xf>
    <xf numFmtId="38" fontId="4" fillId="0" borderId="54" xfId="50" applyFont="1" applyBorder="1" applyAlignment="1">
      <alignment vertical="center" shrinkToFit="1"/>
    </xf>
    <xf numFmtId="38" fontId="4" fillId="0" borderId="55" xfId="50" applyFont="1" applyBorder="1" applyAlignment="1">
      <alignment horizontal="left" vertical="center" shrinkToFit="1"/>
    </xf>
    <xf numFmtId="38" fontId="4" fillId="0" borderId="55" xfId="50" applyFont="1" applyBorder="1" applyAlignment="1">
      <alignment vertical="center" shrinkToFit="1"/>
    </xf>
    <xf numFmtId="38" fontId="29" fillId="0" borderId="20" xfId="50" applyFont="1" applyBorder="1" applyAlignment="1">
      <alignment horizontal="left" vertical="center" shrinkToFit="1"/>
    </xf>
    <xf numFmtId="38" fontId="135" fillId="0" borderId="23" xfId="50" applyFont="1" applyBorder="1" applyAlignment="1">
      <alignment vertical="center"/>
    </xf>
    <xf numFmtId="38" fontId="29" fillId="0" borderId="55" xfId="50" applyFont="1" applyBorder="1" applyAlignment="1">
      <alignment vertical="center" shrinkToFit="1"/>
    </xf>
    <xf numFmtId="0" fontId="109" fillId="0" borderId="37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10" fillId="0" borderId="11" xfId="0" applyFont="1" applyBorder="1" applyAlignment="1">
      <alignment horizontal="center" vertical="center"/>
    </xf>
    <xf numFmtId="38" fontId="4" fillId="0" borderId="40" xfId="50" applyFont="1" applyBorder="1" applyAlignment="1">
      <alignment vertical="center"/>
    </xf>
    <xf numFmtId="38" fontId="4" fillId="0" borderId="16" xfId="50" applyFont="1" applyBorder="1" applyAlignment="1">
      <alignment vertical="center"/>
    </xf>
    <xf numFmtId="38" fontId="4" fillId="0" borderId="22" xfId="50" applyFont="1" applyBorder="1" applyAlignment="1">
      <alignment vertical="center"/>
    </xf>
    <xf numFmtId="38" fontId="4" fillId="0" borderId="27" xfId="50" applyFont="1" applyBorder="1" applyAlignment="1">
      <alignment vertical="center"/>
    </xf>
    <xf numFmtId="38" fontId="4" fillId="0" borderId="37" xfId="50" applyFont="1" applyBorder="1" applyAlignment="1">
      <alignment vertical="center"/>
    </xf>
    <xf numFmtId="38" fontId="4" fillId="0" borderId="30" xfId="50" applyFont="1" applyBorder="1" applyAlignment="1">
      <alignment vertical="center" shrinkToFit="1"/>
    </xf>
    <xf numFmtId="38" fontId="4" fillId="0" borderId="12" xfId="50" applyFont="1" applyBorder="1" applyAlignment="1">
      <alignment vertical="center"/>
    </xf>
    <xf numFmtId="38" fontId="4" fillId="0" borderId="80" xfId="50" applyFont="1" applyBorder="1" applyAlignment="1">
      <alignment horizontal="center" vertical="center"/>
    </xf>
    <xf numFmtId="38" fontId="4" fillId="0" borderId="36" xfId="50" applyFont="1" applyBorder="1" applyAlignment="1">
      <alignment vertical="center"/>
    </xf>
    <xf numFmtId="38" fontId="4" fillId="0" borderId="53" xfId="50" applyFont="1" applyBorder="1" applyAlignment="1">
      <alignment horizontal="center" vertical="center"/>
    </xf>
    <xf numFmtId="38" fontId="4" fillId="0" borderId="44" xfId="5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0" borderId="46" xfId="50" applyFont="1" applyBorder="1" applyAlignment="1">
      <alignment vertical="center"/>
    </xf>
    <xf numFmtId="38" fontId="4" fillId="0" borderId="50" xfId="50" applyFont="1" applyBorder="1" applyAlignment="1">
      <alignment vertical="center"/>
    </xf>
    <xf numFmtId="38" fontId="4" fillId="0" borderId="68" xfId="50" applyFont="1" applyBorder="1" applyAlignment="1">
      <alignment vertical="center"/>
    </xf>
    <xf numFmtId="38" fontId="29" fillId="0" borderId="14" xfId="50" applyFont="1" applyBorder="1" applyAlignment="1">
      <alignment vertical="center"/>
    </xf>
    <xf numFmtId="38" fontId="4" fillId="0" borderId="71" xfId="50" applyFont="1" applyBorder="1" applyAlignment="1">
      <alignment vertical="center"/>
    </xf>
    <xf numFmtId="38" fontId="4" fillId="0" borderId="31" xfId="50" applyFont="1" applyBorder="1" applyAlignment="1">
      <alignment horizontal="right" vertical="center"/>
    </xf>
    <xf numFmtId="38" fontId="4" fillId="0" borderId="78" xfId="50" applyFont="1" applyBorder="1" applyAlignment="1">
      <alignment vertical="center" shrinkToFit="1"/>
    </xf>
    <xf numFmtId="0" fontId="110" fillId="0" borderId="11" xfId="0" applyFont="1" applyBorder="1" applyAlignment="1">
      <alignment horizontal="center" vertical="center" shrinkToFit="1"/>
    </xf>
    <xf numFmtId="38" fontId="4" fillId="0" borderId="22" xfId="50" applyFont="1" applyBorder="1" applyAlignment="1">
      <alignment vertical="center" shrinkToFit="1"/>
    </xf>
    <xf numFmtId="38" fontId="4" fillId="0" borderId="27" xfId="50" applyFont="1" applyBorder="1" applyAlignment="1">
      <alignment vertical="center" shrinkToFit="1"/>
    </xf>
    <xf numFmtId="38" fontId="4" fillId="0" borderId="22" xfId="0" applyNumberFormat="1" applyFont="1" applyBorder="1" applyAlignment="1">
      <alignment vertical="center" shrinkToFit="1"/>
    </xf>
    <xf numFmtId="38" fontId="4" fillId="0" borderId="12" xfId="50" applyFont="1" applyBorder="1" applyAlignment="1">
      <alignment vertical="center" shrinkToFit="1"/>
    </xf>
    <xf numFmtId="38" fontId="4" fillId="0" borderId="14" xfId="50" applyFont="1" applyBorder="1" applyAlignment="1">
      <alignment horizontal="center" vertical="center" shrinkToFit="1"/>
    </xf>
    <xf numFmtId="38" fontId="34" fillId="0" borderId="20" xfId="50" applyFont="1" applyBorder="1" applyAlignment="1">
      <alignment vertical="center"/>
    </xf>
    <xf numFmtId="0" fontId="62" fillId="0" borderId="21" xfId="0" applyFont="1" applyBorder="1" applyAlignment="1">
      <alignment vertical="center" shrinkToFit="1"/>
    </xf>
    <xf numFmtId="0" fontId="14" fillId="0" borderId="11" xfId="0" applyFont="1" applyBorder="1" applyAlignment="1">
      <alignment horizontal="center" vertical="center" shrinkToFit="1"/>
    </xf>
    <xf numFmtId="0" fontId="110" fillId="0" borderId="12" xfId="0" applyFont="1" applyBorder="1" applyAlignment="1">
      <alignment horizontal="center" vertical="center" shrinkToFit="1"/>
    </xf>
    <xf numFmtId="0" fontId="0" fillId="0" borderId="0" xfId="0" applyAlignment="1" applyProtection="1">
      <alignment vertical="center"/>
      <protection locked="0"/>
    </xf>
    <xf numFmtId="0" fontId="136" fillId="0" borderId="0" xfId="0" applyFont="1" applyAlignment="1" applyProtection="1">
      <alignment vertical="center"/>
      <protection locked="0"/>
    </xf>
    <xf numFmtId="0" fontId="137" fillId="0" borderId="0" xfId="0" applyFont="1" applyAlignment="1" applyProtection="1">
      <alignment vertical="center"/>
      <protection locked="0"/>
    </xf>
    <xf numFmtId="0" fontId="111" fillId="0" borderId="0" xfId="0" applyFont="1" applyAlignment="1">
      <alignment horizontal="center" vertical="center" shrinkToFit="1"/>
    </xf>
    <xf numFmtId="0" fontId="111" fillId="0" borderId="0" xfId="0" applyFont="1" applyAlignment="1">
      <alignment horizontal="center" vertical="center"/>
    </xf>
    <xf numFmtId="0" fontId="87" fillId="0" borderId="0" xfId="0" applyFont="1" applyAlignment="1">
      <alignment vertical="center" shrinkToFit="1"/>
    </xf>
    <xf numFmtId="0" fontId="87" fillId="0" borderId="81" xfId="0" applyFont="1" applyBorder="1" applyAlignment="1">
      <alignment vertical="center" shrinkToFit="1"/>
    </xf>
    <xf numFmtId="0" fontId="24" fillId="0" borderId="82" xfId="0" applyFont="1" applyBorder="1" applyAlignment="1">
      <alignment horizontal="center" vertical="center" shrinkToFit="1"/>
    </xf>
    <xf numFmtId="0" fontId="56" fillId="0" borderId="83" xfId="0" applyFont="1" applyBorder="1" applyAlignment="1">
      <alignment horizontal="center" vertical="center" shrinkToFit="1"/>
    </xf>
    <xf numFmtId="0" fontId="112" fillId="0" borderId="84" xfId="0" applyFont="1" applyBorder="1" applyAlignment="1">
      <alignment horizontal="center" vertical="center" shrinkToFit="1"/>
    </xf>
    <xf numFmtId="0" fontId="99" fillId="0" borderId="84" xfId="0" applyFont="1" applyBorder="1" applyAlignment="1">
      <alignment horizontal="center" vertical="center" wrapText="1" shrinkToFit="1"/>
    </xf>
    <xf numFmtId="0" fontId="102" fillId="0" borderId="84" xfId="0" applyFont="1" applyBorder="1" applyAlignment="1">
      <alignment horizontal="center" vertical="center" shrinkToFit="1"/>
    </xf>
    <xf numFmtId="0" fontId="87" fillId="0" borderId="85" xfId="0" applyFont="1" applyBorder="1" applyAlignment="1">
      <alignment horizontal="center" vertical="center" shrinkToFit="1"/>
    </xf>
    <xf numFmtId="0" fontId="87" fillId="0" borderId="86" xfId="0" applyFont="1" applyBorder="1" applyAlignment="1">
      <alignment horizontal="center" vertical="center" shrinkToFit="1"/>
    </xf>
    <xf numFmtId="3" fontId="87" fillId="0" borderId="87" xfId="0" applyNumberFormat="1" applyFont="1" applyBorder="1" applyAlignment="1">
      <alignment vertical="center" shrinkToFit="1"/>
    </xf>
    <xf numFmtId="3" fontId="87" fillId="0" borderId="88" xfId="0" applyNumberFormat="1" applyFont="1" applyBorder="1" applyAlignment="1">
      <alignment vertical="center" shrinkToFit="1"/>
    </xf>
    <xf numFmtId="3" fontId="7" fillId="0" borderId="89" xfId="0" applyNumberFormat="1" applyFont="1" applyBorder="1" applyAlignment="1">
      <alignment vertical="center" shrinkToFit="1"/>
    </xf>
    <xf numFmtId="0" fontId="7" fillId="0" borderId="89" xfId="0" applyFont="1" applyBorder="1" applyAlignment="1">
      <alignment vertical="center" shrinkToFit="1"/>
    </xf>
    <xf numFmtId="0" fontId="7" fillId="0" borderId="90" xfId="0" applyFont="1" applyBorder="1" applyAlignment="1">
      <alignment vertical="center" shrinkToFit="1"/>
    </xf>
    <xf numFmtId="3" fontId="87" fillId="0" borderId="91" xfId="0" applyNumberFormat="1" applyFont="1" applyBorder="1" applyAlignment="1">
      <alignment vertical="center" shrinkToFit="1"/>
    </xf>
    <xf numFmtId="0" fontId="87" fillId="0" borderId="92" xfId="0" applyFont="1" applyBorder="1" applyAlignment="1">
      <alignment horizontal="center" vertical="center" shrinkToFit="1"/>
    </xf>
    <xf numFmtId="3" fontId="87" fillId="0" borderId="12" xfId="0" applyNumberFormat="1" applyFont="1" applyBorder="1" applyAlignment="1">
      <alignment vertical="center" shrinkToFit="1"/>
    </xf>
    <xf numFmtId="3" fontId="87" fillId="0" borderId="93" xfId="0" applyNumberFormat="1" applyFont="1" applyBorder="1" applyAlignment="1">
      <alignment vertical="center" shrinkToFit="1"/>
    </xf>
    <xf numFmtId="3" fontId="7" fillId="0" borderId="94" xfId="0" applyNumberFormat="1" applyFont="1" applyBorder="1" applyAlignment="1">
      <alignment vertical="center" shrinkToFit="1"/>
    </xf>
    <xf numFmtId="0" fontId="7" fillId="0" borderId="94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3" fontId="87" fillId="0" borderId="95" xfId="0" applyNumberFormat="1" applyFont="1" applyBorder="1" applyAlignment="1">
      <alignment vertical="center" shrinkToFit="1"/>
    </xf>
    <xf numFmtId="3" fontId="7" fillId="0" borderId="13" xfId="0" applyNumberFormat="1" applyFont="1" applyBorder="1" applyAlignment="1">
      <alignment vertical="center" shrinkToFit="1"/>
    </xf>
    <xf numFmtId="3" fontId="7" fillId="25" borderId="13" xfId="0" applyNumberFormat="1" applyFont="1" applyFill="1" applyBorder="1" applyAlignment="1">
      <alignment vertical="center" shrinkToFit="1"/>
    </xf>
    <xf numFmtId="3" fontId="7" fillId="25" borderId="94" xfId="0" applyNumberFormat="1" applyFont="1" applyFill="1" applyBorder="1" applyAlignment="1">
      <alignment vertical="center" shrinkToFit="1"/>
    </xf>
    <xf numFmtId="0" fontId="87" fillId="0" borderId="96" xfId="0" applyFont="1" applyBorder="1" applyAlignment="1">
      <alignment horizontal="center" vertical="center" shrinkToFit="1"/>
    </xf>
    <xf numFmtId="3" fontId="87" fillId="0" borderId="66" xfId="0" applyNumberFormat="1" applyFont="1" applyBorder="1" applyAlignment="1">
      <alignment vertical="center" shrinkToFit="1"/>
    </xf>
    <xf numFmtId="3" fontId="87" fillId="0" borderId="97" xfId="0" applyNumberFormat="1" applyFont="1" applyBorder="1" applyAlignment="1">
      <alignment vertical="center" shrinkToFit="1"/>
    </xf>
    <xf numFmtId="0" fontId="7" fillId="0" borderId="98" xfId="0" applyFont="1" applyBorder="1" applyAlignment="1">
      <alignment vertical="center" shrinkToFit="1"/>
    </xf>
    <xf numFmtId="3" fontId="7" fillId="0" borderId="98" xfId="0" applyNumberFormat="1" applyFont="1" applyBorder="1" applyAlignment="1">
      <alignment vertical="center" shrinkToFit="1"/>
    </xf>
    <xf numFmtId="3" fontId="7" fillId="25" borderId="47" xfId="0" applyNumberFormat="1" applyFont="1" applyFill="1" applyBorder="1" applyAlignment="1">
      <alignment vertical="center" shrinkToFit="1"/>
    </xf>
    <xf numFmtId="3" fontId="7" fillId="25" borderId="98" xfId="0" applyNumberFormat="1" applyFont="1" applyFill="1" applyBorder="1" applyAlignment="1">
      <alignment vertical="center" shrinkToFit="1"/>
    </xf>
    <xf numFmtId="3" fontId="87" fillId="0" borderId="99" xfId="0" applyNumberFormat="1" applyFont="1" applyBorder="1" applyAlignment="1">
      <alignment vertical="center" shrinkToFit="1"/>
    </xf>
    <xf numFmtId="0" fontId="87" fillId="0" borderId="100" xfId="0" applyFont="1" applyBorder="1" applyAlignment="1">
      <alignment horizontal="center" vertical="center" shrinkToFit="1"/>
    </xf>
    <xf numFmtId="3" fontId="87" fillId="0" borderId="101" xfId="0" applyNumberFormat="1" applyFont="1" applyBorder="1" applyAlignment="1">
      <alignment vertical="center" shrinkToFit="1"/>
    </xf>
    <xf numFmtId="3" fontId="87" fillId="0" borderId="102" xfId="0" applyNumberFormat="1" applyFont="1" applyBorder="1" applyAlignment="1">
      <alignment vertical="center" shrinkToFit="1"/>
    </xf>
    <xf numFmtId="3" fontId="7" fillId="0" borderId="103" xfId="0" applyNumberFormat="1" applyFont="1" applyBorder="1" applyAlignment="1">
      <alignment vertical="center" shrinkToFit="1"/>
    </xf>
    <xf numFmtId="3" fontId="7" fillId="25" borderId="104" xfId="0" applyNumberFormat="1" applyFont="1" applyFill="1" applyBorder="1" applyAlignment="1">
      <alignment vertical="center" shrinkToFit="1"/>
    </xf>
    <xf numFmtId="3" fontId="7" fillId="25" borderId="103" xfId="0" applyNumberFormat="1" applyFont="1" applyFill="1" applyBorder="1" applyAlignment="1">
      <alignment vertical="center" shrinkToFit="1"/>
    </xf>
    <xf numFmtId="3" fontId="87" fillId="25" borderId="105" xfId="0" applyNumberFormat="1" applyFont="1" applyFill="1" applyBorder="1" applyAlignment="1">
      <alignment vertical="center" shrinkToFit="1"/>
    </xf>
    <xf numFmtId="0" fontId="7" fillId="25" borderId="13" xfId="0" applyFont="1" applyFill="1" applyBorder="1" applyAlignment="1">
      <alignment vertical="center" shrinkToFit="1"/>
    </xf>
    <xf numFmtId="0" fontId="7" fillId="25" borderId="94" xfId="0" applyFont="1" applyFill="1" applyBorder="1" applyAlignment="1">
      <alignment vertical="center" shrinkToFit="1"/>
    </xf>
    <xf numFmtId="3" fontId="87" fillId="25" borderId="95" xfId="0" applyNumberFormat="1" applyFont="1" applyFill="1" applyBorder="1" applyAlignment="1">
      <alignment vertical="center" shrinkToFit="1"/>
    </xf>
    <xf numFmtId="3" fontId="87" fillId="25" borderId="99" xfId="0" applyNumberFormat="1" applyFont="1" applyFill="1" applyBorder="1" applyAlignment="1">
      <alignment vertical="center" shrinkToFit="1"/>
    </xf>
    <xf numFmtId="0" fontId="87" fillId="0" borderId="81" xfId="0" applyFont="1" applyBorder="1" applyAlignment="1">
      <alignment horizontal="center" vertical="center" shrinkToFit="1"/>
    </xf>
    <xf numFmtId="3" fontId="87" fillId="0" borderId="84" xfId="0" applyNumberFormat="1" applyFont="1" applyBorder="1" applyAlignment="1">
      <alignment vertical="center" shrinkToFit="1"/>
    </xf>
    <xf numFmtId="3" fontId="7" fillId="0" borderId="84" xfId="0" applyNumberFormat="1" applyFont="1" applyBorder="1" applyAlignment="1">
      <alignment vertical="center" shrinkToFit="1"/>
    </xf>
    <xf numFmtId="3" fontId="7" fillId="25" borderId="84" xfId="0" applyNumberFormat="1" applyFont="1" applyFill="1" applyBorder="1" applyAlignment="1">
      <alignment vertical="center" shrinkToFit="1"/>
    </xf>
    <xf numFmtId="3" fontId="87" fillId="25" borderId="85" xfId="0" applyNumberFormat="1" applyFont="1" applyFill="1" applyBorder="1" applyAlignment="1">
      <alignment vertical="center" shrinkToFit="1"/>
    </xf>
    <xf numFmtId="0" fontId="87" fillId="0" borderId="106" xfId="0" applyFont="1" applyBorder="1" applyAlignment="1">
      <alignment horizontal="center" vertical="top" shrinkToFit="1"/>
    </xf>
    <xf numFmtId="185" fontId="87" fillId="0" borderId="107" xfId="0" applyNumberFormat="1" applyFont="1" applyBorder="1" applyAlignment="1">
      <alignment vertical="top" shrinkToFit="1"/>
    </xf>
    <xf numFmtId="3" fontId="96" fillId="25" borderId="107" xfId="0" applyNumberFormat="1" applyFont="1" applyFill="1" applyBorder="1" applyAlignment="1">
      <alignment horizontal="center" vertical="top" shrinkToFit="1"/>
    </xf>
    <xf numFmtId="3" fontId="7" fillId="0" borderId="107" xfId="0" applyNumberFormat="1" applyFont="1" applyBorder="1" applyAlignment="1">
      <alignment vertical="center"/>
    </xf>
    <xf numFmtId="3" fontId="7" fillId="25" borderId="107" xfId="0" applyNumberFormat="1" applyFont="1" applyFill="1" applyBorder="1" applyAlignment="1">
      <alignment vertical="center"/>
    </xf>
    <xf numFmtId="3" fontId="87" fillId="25" borderId="108" xfId="0" applyNumberFormat="1" applyFont="1" applyFill="1" applyBorder="1" applyAlignment="1">
      <alignment vertical="center"/>
    </xf>
    <xf numFmtId="0" fontId="87" fillId="0" borderId="0" xfId="0" applyFont="1" applyAlignment="1">
      <alignment horizontal="center" vertical="center" shrinkToFit="1"/>
    </xf>
    <xf numFmtId="3" fontId="8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25" borderId="0" xfId="0" applyNumberFormat="1" applyFont="1" applyFill="1" applyAlignment="1">
      <alignment vertical="center" shrinkToFit="1"/>
    </xf>
    <xf numFmtId="3" fontId="7" fillId="25" borderId="0" xfId="0" applyNumberFormat="1" applyFont="1" applyFill="1" applyAlignment="1">
      <alignment vertical="center"/>
    </xf>
    <xf numFmtId="3" fontId="87" fillId="25" borderId="0" xfId="0" applyNumberFormat="1" applyFont="1" applyFill="1" applyAlignment="1">
      <alignment vertical="center"/>
    </xf>
    <xf numFmtId="0" fontId="63" fillId="0" borderId="109" xfId="0" applyFont="1" applyBorder="1" applyAlignment="1">
      <alignment horizontal="left" vertical="center"/>
    </xf>
    <xf numFmtId="0" fontId="116" fillId="0" borderId="0" xfId="0" applyFont="1" applyAlignment="1">
      <alignment vertical="center"/>
    </xf>
    <xf numFmtId="0" fontId="63" fillId="0" borderId="109" xfId="0" applyFont="1" applyBorder="1" applyAlignment="1">
      <alignment vertical="center"/>
    </xf>
    <xf numFmtId="0" fontId="93" fillId="0" borderId="0" xfId="0" applyFont="1" applyAlignment="1">
      <alignment vertical="center"/>
    </xf>
    <xf numFmtId="0" fontId="87" fillId="0" borderId="0" xfId="0" applyFont="1" applyAlignment="1">
      <alignment horizontal="center" vertical="center"/>
    </xf>
    <xf numFmtId="0" fontId="93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193" fontId="138" fillId="0" borderId="0" xfId="0" applyNumberFormat="1" applyFont="1" applyAlignment="1" applyProtection="1">
      <alignment vertical="center"/>
      <protection locked="0"/>
    </xf>
    <xf numFmtId="38" fontId="4" fillId="0" borderId="78" xfId="50" applyFont="1" applyBorder="1" applyAlignment="1">
      <alignment vertical="center"/>
    </xf>
    <xf numFmtId="0" fontId="0" fillId="0" borderId="110" xfId="0" applyFont="1" applyBorder="1" applyAlignment="1" applyProtection="1">
      <alignment vertical="center"/>
      <protection/>
    </xf>
    <xf numFmtId="0" fontId="39" fillId="0" borderId="111" xfId="0" applyFont="1" applyBorder="1" applyAlignment="1" applyProtection="1">
      <alignment vertical="center"/>
      <protection/>
    </xf>
    <xf numFmtId="0" fontId="0" fillId="0" borderId="112" xfId="0" applyFont="1" applyBorder="1" applyAlignment="1" applyProtection="1">
      <alignment vertical="center"/>
      <protection/>
    </xf>
    <xf numFmtId="0" fontId="39" fillId="0" borderId="37" xfId="0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0" fillId="0" borderId="113" xfId="0" applyFont="1" applyBorder="1" applyAlignment="1" applyProtection="1">
      <alignment vertical="center"/>
      <protection/>
    </xf>
    <xf numFmtId="0" fontId="39" fillId="0" borderId="114" xfId="0" applyFont="1" applyBorder="1" applyAlignment="1" applyProtection="1">
      <alignment vertical="center"/>
      <protection/>
    </xf>
    <xf numFmtId="38" fontId="107" fillId="0" borderId="23" xfId="52" applyFont="1" applyBorder="1" applyAlignment="1" applyProtection="1">
      <alignment shrinkToFit="1"/>
      <protection locked="0"/>
    </xf>
    <xf numFmtId="38" fontId="107" fillId="0" borderId="28" xfId="52" applyFont="1" applyBorder="1" applyAlignment="1" applyProtection="1">
      <alignment shrinkToFit="1"/>
      <protection locked="0"/>
    </xf>
    <xf numFmtId="38" fontId="107" fillId="0" borderId="17" xfId="52" applyFont="1" applyBorder="1" applyAlignment="1" applyProtection="1">
      <alignment shrinkToFit="1"/>
      <protection locked="0"/>
    </xf>
    <xf numFmtId="38" fontId="107" fillId="0" borderId="17" xfId="50" applyFont="1" applyBorder="1" applyAlignment="1" applyProtection="1">
      <alignment vertical="center"/>
      <protection locked="0"/>
    </xf>
    <xf numFmtId="38" fontId="134" fillId="0" borderId="23" xfId="52" applyFont="1" applyBorder="1" applyAlignment="1" applyProtection="1">
      <alignment shrinkToFit="1"/>
      <protection locked="0"/>
    </xf>
    <xf numFmtId="38" fontId="16" fillId="0" borderId="23" xfId="50" applyFont="1" applyBorder="1" applyAlignment="1" applyProtection="1">
      <alignment vertical="center"/>
      <protection locked="0"/>
    </xf>
    <xf numFmtId="38" fontId="107" fillId="0" borderId="18" xfId="52" applyFont="1" applyBorder="1" applyAlignment="1" applyProtection="1">
      <alignment shrinkToFit="1"/>
      <protection locked="0"/>
    </xf>
    <xf numFmtId="38" fontId="107" fillId="0" borderId="24" xfId="52" applyFont="1" applyBorder="1" applyAlignment="1" applyProtection="1">
      <alignment shrinkToFit="1"/>
      <protection locked="0"/>
    </xf>
    <xf numFmtId="38" fontId="107" fillId="0" borderId="115" xfId="52" applyFont="1" applyBorder="1" applyAlignment="1" applyProtection="1">
      <alignment shrinkToFit="1"/>
      <protection locked="0"/>
    </xf>
    <xf numFmtId="38" fontId="139" fillId="0" borderId="24" xfId="52" applyFont="1" applyBorder="1" applyAlignment="1" applyProtection="1">
      <alignment shrinkToFit="1"/>
      <protection locked="0"/>
    </xf>
    <xf numFmtId="38" fontId="139" fillId="0" borderId="52" xfId="50" applyFont="1" applyBorder="1" applyAlignment="1" applyProtection="1">
      <alignment vertical="center"/>
      <protection locked="0"/>
    </xf>
    <xf numFmtId="38" fontId="107" fillId="0" borderId="52" xfId="52" applyFont="1" applyBorder="1" applyAlignment="1" applyProtection="1">
      <alignment shrinkToFit="1"/>
      <protection locked="0"/>
    </xf>
    <xf numFmtId="38" fontId="107" fillId="0" borderId="53" xfId="52" applyFont="1" applyBorder="1" applyAlignment="1" applyProtection="1">
      <alignment shrinkToFit="1"/>
      <protection locked="0"/>
    </xf>
    <xf numFmtId="38" fontId="16" fillId="0" borderId="17" xfId="50" applyFont="1" applyBorder="1" applyAlignment="1" applyProtection="1">
      <alignment vertical="center"/>
      <protection locked="0"/>
    </xf>
    <xf numFmtId="38" fontId="16" fillId="0" borderId="28" xfId="50" applyFont="1" applyBorder="1" applyAlignment="1" applyProtection="1">
      <alignment vertical="center"/>
      <protection locked="0"/>
    </xf>
    <xf numFmtId="38" fontId="16" fillId="0" borderId="115" xfId="50" applyFont="1" applyBorder="1" applyAlignment="1" applyProtection="1">
      <alignment vertical="center"/>
      <protection locked="0"/>
    </xf>
    <xf numFmtId="38" fontId="107" fillId="0" borderId="51" xfId="52" applyFont="1" applyBorder="1" applyAlignment="1" applyProtection="1">
      <alignment shrinkToFit="1"/>
      <protection locked="0"/>
    </xf>
    <xf numFmtId="38" fontId="107" fillId="0" borderId="23" xfId="50" applyFont="1" applyBorder="1" applyAlignment="1" applyProtection="1">
      <alignment vertical="center"/>
      <protection locked="0"/>
    </xf>
    <xf numFmtId="38" fontId="139" fillId="0" borderId="23" xfId="52" applyFont="1" applyBorder="1" applyAlignment="1" applyProtection="1">
      <alignment vertical="center" shrinkToFit="1"/>
      <protection locked="0"/>
    </xf>
    <xf numFmtId="38" fontId="107" fillId="0" borderId="23" xfId="52" applyFont="1" applyBorder="1" applyAlignment="1" applyProtection="1">
      <alignment vertical="center" shrinkToFit="1"/>
      <protection locked="0"/>
    </xf>
    <xf numFmtId="38" fontId="107" fillId="0" borderId="19" xfId="50" applyFont="1" applyBorder="1" applyAlignment="1" applyProtection="1">
      <alignment vertical="center"/>
      <protection locked="0"/>
    </xf>
    <xf numFmtId="38" fontId="139" fillId="0" borderId="23" xfId="50" applyFont="1" applyBorder="1" applyAlignment="1" applyProtection="1">
      <alignment vertical="center"/>
      <protection locked="0"/>
    </xf>
    <xf numFmtId="38" fontId="107" fillId="0" borderId="17" xfId="52" applyFont="1" applyBorder="1" applyAlignment="1" applyProtection="1">
      <alignment vertical="center" shrinkToFit="1"/>
      <protection locked="0"/>
    </xf>
    <xf numFmtId="186" fontId="4" fillId="0" borderId="0" xfId="0" applyNumberFormat="1" applyFont="1" applyAlignment="1" applyProtection="1">
      <alignment horizontal="left"/>
      <protection/>
    </xf>
    <xf numFmtId="0" fontId="3" fillId="0" borderId="48" xfId="0" applyFont="1" applyBorder="1" applyAlignment="1" applyProtection="1">
      <alignment vertical="top"/>
      <protection/>
    </xf>
    <xf numFmtId="0" fontId="3" fillId="0" borderId="98" xfId="0" applyFont="1" applyBorder="1" applyAlignment="1" applyProtection="1">
      <alignment vertical="top"/>
      <protection/>
    </xf>
    <xf numFmtId="0" fontId="6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8" fillId="0" borderId="98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 vertical="center"/>
      <protection/>
    </xf>
    <xf numFmtId="38" fontId="39" fillId="0" borderId="40" xfId="50" applyFont="1" applyBorder="1" applyAlignment="1" applyProtection="1">
      <alignment horizontal="right" vertical="center"/>
      <protection/>
    </xf>
    <xf numFmtId="38" fontId="58" fillId="0" borderId="51" xfId="0" applyNumberFormat="1" applyFont="1" applyBorder="1" applyAlignment="1" applyProtection="1">
      <alignment horizontal="right" vertical="center"/>
      <protection/>
    </xf>
    <xf numFmtId="0" fontId="2" fillId="0" borderId="116" xfId="0" applyFont="1" applyBorder="1" applyAlignment="1" applyProtection="1">
      <alignment horizontal="center" vertical="center"/>
      <protection/>
    </xf>
    <xf numFmtId="38" fontId="39" fillId="0" borderId="54" xfId="50" applyFont="1" applyBorder="1" applyAlignment="1" applyProtection="1">
      <alignment horizontal="right" vertical="center"/>
      <protection/>
    </xf>
    <xf numFmtId="38" fontId="16" fillId="0" borderId="53" xfId="50" applyFont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horizontal="right" vertical="center"/>
      <protection/>
    </xf>
    <xf numFmtId="38" fontId="39" fillId="0" borderId="22" xfId="50" applyFont="1" applyBorder="1" applyAlignment="1" applyProtection="1">
      <alignment horizontal="right" vertical="center"/>
      <protection/>
    </xf>
    <xf numFmtId="38" fontId="58" fillId="0" borderId="18" xfId="0" applyNumberFormat="1" applyFont="1" applyBorder="1" applyAlignment="1" applyProtection="1">
      <alignment horizontal="right" vertical="center"/>
      <protection/>
    </xf>
    <xf numFmtId="0" fontId="2" fillId="0" borderId="117" xfId="0" applyFont="1" applyBorder="1" applyAlignment="1" applyProtection="1">
      <alignment horizontal="center" vertical="center"/>
      <protection/>
    </xf>
    <xf numFmtId="38" fontId="39" fillId="0" borderId="38" xfId="50" applyFont="1" applyBorder="1" applyAlignment="1" applyProtection="1">
      <alignment horizontal="right" vertical="center"/>
      <protection/>
    </xf>
    <xf numFmtId="38" fontId="16" fillId="0" borderId="18" xfId="5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38" fontId="39" fillId="0" borderId="46" xfId="50" applyFont="1" applyBorder="1" applyAlignment="1" applyProtection="1">
      <alignment horizontal="right" vertical="center"/>
      <protection/>
    </xf>
    <xf numFmtId="38" fontId="16" fillId="0" borderId="52" xfId="50" applyFont="1" applyBorder="1" applyAlignment="1" applyProtection="1">
      <alignment horizontal="right" vertical="center"/>
      <protection/>
    </xf>
    <xf numFmtId="38" fontId="39" fillId="0" borderId="10" xfId="50" applyFont="1" applyBorder="1" applyAlignment="1" applyProtection="1">
      <alignment horizontal="right"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38" fontId="39" fillId="0" borderId="27" xfId="50" applyFont="1" applyBorder="1" applyAlignment="1" applyProtection="1">
      <alignment horizontal="right" vertical="center"/>
      <protection/>
    </xf>
    <xf numFmtId="38" fontId="58" fillId="0" borderId="52" xfId="0" applyNumberFormat="1" applyFont="1" applyBorder="1" applyAlignment="1" applyProtection="1">
      <alignment horizontal="right" vertical="center"/>
      <protection/>
    </xf>
    <xf numFmtId="38" fontId="39" fillId="0" borderId="14" xfId="50" applyFont="1" applyBorder="1" applyAlignment="1" applyProtection="1">
      <alignment horizontal="right" vertical="center"/>
      <protection/>
    </xf>
    <xf numFmtId="0" fontId="26" fillId="0" borderId="20" xfId="0" applyFont="1" applyBorder="1" applyAlignment="1" applyProtection="1">
      <alignment horizontal="right" vertical="center"/>
      <protection/>
    </xf>
    <xf numFmtId="38" fontId="16" fillId="0" borderId="24" xfId="50" applyFont="1" applyBorder="1" applyAlignment="1" applyProtection="1">
      <alignment horizontal="right" vertical="center"/>
      <protection/>
    </xf>
    <xf numFmtId="0" fontId="26" fillId="0" borderId="20" xfId="0" applyFont="1" applyBorder="1" applyAlignment="1" applyProtection="1">
      <alignment horizontal="right" vertical="center" shrinkToFit="1"/>
      <protection/>
    </xf>
    <xf numFmtId="38" fontId="16" fillId="0" borderId="24" xfId="0" applyNumberFormat="1" applyFont="1" applyBorder="1" applyAlignment="1" applyProtection="1">
      <alignment horizontal="right" vertical="center"/>
      <protection/>
    </xf>
    <xf numFmtId="38" fontId="39" fillId="0" borderId="16" xfId="50" applyFont="1" applyBorder="1" applyAlignment="1" applyProtection="1">
      <alignment horizontal="right" vertical="center"/>
      <protection/>
    </xf>
    <xf numFmtId="38" fontId="16" fillId="0" borderId="18" xfId="0" applyNumberFormat="1" applyFont="1" applyBorder="1" applyAlignment="1" applyProtection="1">
      <alignment horizontal="right" vertical="center"/>
      <protection/>
    </xf>
    <xf numFmtId="38" fontId="39" fillId="0" borderId="37" xfId="50" applyFont="1" applyBorder="1" applyAlignment="1" applyProtection="1">
      <alignment horizontal="right" vertical="center"/>
      <protection/>
    </xf>
    <xf numFmtId="38" fontId="39" fillId="0" borderId="20" xfId="50" applyFont="1" applyBorder="1" applyAlignment="1" applyProtection="1">
      <alignment horizontal="right" vertical="center"/>
      <protection/>
    </xf>
    <xf numFmtId="0" fontId="2" fillId="0" borderId="118" xfId="0" applyFont="1" applyBorder="1" applyAlignment="1" applyProtection="1">
      <alignment horizontal="center" vertical="center"/>
      <protection/>
    </xf>
    <xf numFmtId="38" fontId="39" fillId="0" borderId="79" xfId="50" applyFont="1" applyBorder="1" applyAlignment="1" applyProtection="1">
      <alignment horizontal="right" vertical="center"/>
      <protection/>
    </xf>
    <xf numFmtId="38" fontId="39" fillId="0" borderId="25" xfId="50" applyFont="1" applyBorder="1" applyAlignment="1" applyProtection="1">
      <alignment horizontal="right" vertical="center"/>
      <protection/>
    </xf>
    <xf numFmtId="0" fontId="26" fillId="0" borderId="25" xfId="0" applyFont="1" applyBorder="1" applyAlignment="1" applyProtection="1">
      <alignment horizontal="right" vertical="center"/>
      <protection/>
    </xf>
    <xf numFmtId="0" fontId="26" fillId="0" borderId="14" xfId="0" applyFont="1" applyBorder="1" applyAlignment="1" applyProtection="1">
      <alignment horizontal="right" vertical="center"/>
      <protection/>
    </xf>
    <xf numFmtId="38" fontId="39" fillId="0" borderId="55" xfId="50" applyFont="1" applyBorder="1" applyAlignment="1" applyProtection="1">
      <alignment horizontal="right" vertical="center"/>
      <protection/>
    </xf>
    <xf numFmtId="0" fontId="39" fillId="0" borderId="24" xfId="0" applyFont="1" applyBorder="1" applyAlignment="1" applyProtection="1">
      <alignment horizontal="right" vertical="center"/>
      <protection/>
    </xf>
    <xf numFmtId="0" fontId="26" fillId="0" borderId="10" xfId="0" applyFont="1" applyBorder="1" applyAlignment="1" applyProtection="1">
      <alignment horizontal="right" vertical="center"/>
      <protection/>
    </xf>
    <xf numFmtId="0" fontId="39" fillId="0" borderId="53" xfId="0" applyFont="1" applyBorder="1" applyAlignment="1" applyProtection="1">
      <alignment horizontal="right" vertical="center"/>
      <protection/>
    </xf>
    <xf numFmtId="0" fontId="2" fillId="0" borderId="94" xfId="0" applyFont="1" applyBorder="1" applyAlignment="1" applyProtection="1">
      <alignment horizontal="center" vertical="center"/>
      <protection/>
    </xf>
    <xf numFmtId="38" fontId="39" fillId="0" borderId="69" xfId="50" applyFont="1" applyBorder="1" applyAlignment="1" applyProtection="1">
      <alignment horizontal="right" vertical="center"/>
      <protection/>
    </xf>
    <xf numFmtId="38" fontId="20" fillId="0" borderId="65" xfId="50" applyFont="1" applyBorder="1" applyAlignment="1" applyProtection="1">
      <alignment horizontal="right" vertical="center"/>
      <protection/>
    </xf>
    <xf numFmtId="38" fontId="26" fillId="0" borderId="11" xfId="50" applyFont="1" applyBorder="1" applyAlignment="1" applyProtection="1">
      <alignment horizontal="right" vertical="center"/>
      <protection/>
    </xf>
    <xf numFmtId="38" fontId="39" fillId="0" borderId="44" xfId="50" applyFont="1" applyBorder="1" applyAlignment="1" applyProtection="1">
      <alignment horizontal="right" vertical="center"/>
      <protection/>
    </xf>
    <xf numFmtId="38" fontId="16" fillId="0" borderId="17" xfId="50" applyFont="1" applyBorder="1" applyAlignment="1" applyProtection="1">
      <alignment horizontal="right" vertical="center"/>
      <protection/>
    </xf>
    <xf numFmtId="0" fontId="39" fillId="0" borderId="18" xfId="0" applyFont="1" applyBorder="1" applyAlignment="1" applyProtection="1">
      <alignment horizontal="right" vertical="center"/>
      <protection/>
    </xf>
    <xf numFmtId="38" fontId="26" fillId="0" borderId="20" xfId="50" applyFont="1" applyBorder="1" applyAlignment="1" applyProtection="1">
      <alignment vertical="center"/>
      <protection/>
    </xf>
    <xf numFmtId="38" fontId="16" fillId="0" borderId="37" xfId="50" applyFont="1" applyBorder="1" applyAlignment="1" applyProtection="1">
      <alignment horizontal="right" vertical="center"/>
      <protection/>
    </xf>
    <xf numFmtId="0" fontId="26" fillId="0" borderId="37" xfId="0" applyFont="1" applyBorder="1" applyAlignment="1" applyProtection="1">
      <alignment horizontal="right" vertical="center"/>
      <protection/>
    </xf>
    <xf numFmtId="0" fontId="39" fillId="0" borderId="23" xfId="0" applyFont="1" applyBorder="1" applyAlignment="1" applyProtection="1">
      <alignment horizontal="right" vertical="center"/>
      <protection/>
    </xf>
    <xf numFmtId="38" fontId="39" fillId="0" borderId="78" xfId="50" applyFont="1" applyBorder="1" applyAlignment="1" applyProtection="1">
      <alignment horizontal="right" vertical="center"/>
      <protection/>
    </xf>
    <xf numFmtId="38" fontId="16" fillId="0" borderId="115" xfId="50" applyFont="1" applyBorder="1" applyAlignment="1" applyProtection="1">
      <alignment horizontal="right" vertical="center"/>
      <protection/>
    </xf>
    <xf numFmtId="38" fontId="39" fillId="0" borderId="11" xfId="50" applyFont="1" applyBorder="1" applyAlignment="1" applyProtection="1">
      <alignment horizontal="right" vertical="center"/>
      <protection/>
    </xf>
    <xf numFmtId="49" fontId="39" fillId="0" borderId="69" xfId="50" applyNumberFormat="1" applyFont="1" applyBorder="1" applyAlignment="1" applyProtection="1">
      <alignment horizontal="right" vertical="center"/>
      <protection/>
    </xf>
    <xf numFmtId="0" fontId="39" fillId="0" borderId="11" xfId="0" applyFont="1" applyBorder="1" applyAlignment="1" applyProtection="1">
      <alignment horizontal="right" vertical="center"/>
      <protection/>
    </xf>
    <xf numFmtId="0" fontId="2" fillId="0" borderId="94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/>
      <protection/>
    </xf>
    <xf numFmtId="0" fontId="14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3" fillId="0" borderId="119" xfId="0" applyFont="1" applyBorder="1" applyAlignment="1" applyProtection="1">
      <alignment vertical="center"/>
      <protection/>
    </xf>
    <xf numFmtId="0" fontId="93" fillId="0" borderId="12" xfId="0" applyFont="1" applyBorder="1" applyAlignment="1" applyProtection="1">
      <alignment vertical="center"/>
      <protection/>
    </xf>
    <xf numFmtId="0" fontId="96" fillId="0" borderId="11" xfId="0" applyFont="1" applyBorder="1" applyAlignment="1" applyProtection="1">
      <alignment horizontal="center" vertical="center"/>
      <protection/>
    </xf>
    <xf numFmtId="0" fontId="96" fillId="0" borderId="12" xfId="0" applyFont="1" applyBorder="1" applyAlignment="1" applyProtection="1">
      <alignment horizontal="center" vertical="center"/>
      <protection/>
    </xf>
    <xf numFmtId="0" fontId="3" fillId="26" borderId="44" xfId="0" applyFont="1" applyFill="1" applyBorder="1" applyAlignment="1" applyProtection="1">
      <alignment horizontal="center" vertical="center"/>
      <protection/>
    </xf>
    <xf numFmtId="0" fontId="96" fillId="26" borderId="43" xfId="0" applyFont="1" applyFill="1" applyBorder="1" applyAlignment="1" applyProtection="1">
      <alignment horizontal="center" vertical="center"/>
      <protection/>
    </xf>
    <xf numFmtId="0" fontId="96" fillId="26" borderId="12" xfId="0" applyFont="1" applyFill="1" applyBorder="1" applyAlignment="1" applyProtection="1">
      <alignment horizontal="center" vertical="center"/>
      <protection/>
    </xf>
    <xf numFmtId="0" fontId="96" fillId="26" borderId="44" xfId="0" applyFont="1" applyFill="1" applyBorder="1" applyAlignment="1" applyProtection="1">
      <alignment horizontal="center" vertical="center"/>
      <protection/>
    </xf>
    <xf numFmtId="0" fontId="3" fillId="26" borderId="65" xfId="0" applyFont="1" applyFill="1" applyBorder="1" applyAlignment="1" applyProtection="1">
      <alignment horizontal="center" vertical="center"/>
      <protection/>
    </xf>
    <xf numFmtId="0" fontId="3" fillId="26" borderId="43" xfId="0" applyFont="1" applyFill="1" applyBorder="1" applyAlignment="1" applyProtection="1">
      <alignment horizontal="center" vertical="center"/>
      <protection/>
    </xf>
    <xf numFmtId="0" fontId="96" fillId="26" borderId="11" xfId="0" applyFont="1" applyFill="1" applyBorder="1" applyAlignment="1" applyProtection="1">
      <alignment horizontal="center" vertical="center"/>
      <protection/>
    </xf>
    <xf numFmtId="0" fontId="3" fillId="26" borderId="12" xfId="0" applyFont="1" applyFill="1" applyBorder="1" applyAlignment="1" applyProtection="1">
      <alignment horizontal="center" vertical="center"/>
      <protection/>
    </xf>
    <xf numFmtId="0" fontId="3" fillId="26" borderId="120" xfId="0" applyFont="1" applyFill="1" applyBorder="1" applyAlignment="1" applyProtection="1">
      <alignment horizontal="center" vertical="center"/>
      <protection/>
    </xf>
    <xf numFmtId="49" fontId="96" fillId="26" borderId="16" xfId="0" applyNumberFormat="1" applyFont="1" applyFill="1" applyBorder="1" applyAlignment="1" applyProtection="1">
      <alignment horizontal="right" vertical="center" shrinkToFit="1"/>
      <protection/>
    </xf>
    <xf numFmtId="0" fontId="96" fillId="26" borderId="15" xfId="0" applyFont="1" applyFill="1" applyBorder="1" applyAlignment="1" applyProtection="1">
      <alignment vertical="center" shrinkToFit="1"/>
      <protection/>
    </xf>
    <xf numFmtId="0" fontId="101" fillId="26" borderId="22" xfId="0" applyFont="1" applyFill="1" applyBorder="1" applyAlignment="1" applyProtection="1">
      <alignment horizontal="center" vertical="center" shrinkToFit="1"/>
      <protection/>
    </xf>
    <xf numFmtId="185" fontId="141" fillId="0" borderId="36" xfId="63" applyNumberFormat="1" applyFont="1" applyBorder="1" applyAlignment="1" applyProtection="1">
      <alignment horizontal="right" vertical="center"/>
      <protection/>
    </xf>
    <xf numFmtId="3" fontId="136" fillId="0" borderId="71" xfId="0" applyNumberFormat="1" applyFont="1" applyBorder="1" applyAlignment="1" applyProtection="1">
      <alignment vertical="center"/>
      <protection/>
    </xf>
    <xf numFmtId="185" fontId="141" fillId="0" borderId="121" xfId="63" applyNumberFormat="1" applyFont="1" applyBorder="1" applyAlignment="1" applyProtection="1">
      <alignment horizontal="right" vertical="center"/>
      <protection/>
    </xf>
    <xf numFmtId="49" fontId="96" fillId="26" borderId="22" xfId="0" applyNumberFormat="1" applyFont="1" applyFill="1" applyBorder="1" applyAlignment="1" applyProtection="1">
      <alignment horizontal="right" vertical="center" shrinkToFit="1"/>
      <protection/>
    </xf>
    <xf numFmtId="0" fontId="96" fillId="26" borderId="21" xfId="0" applyFont="1" applyFill="1" applyBorder="1" applyAlignment="1" applyProtection="1">
      <alignment vertical="center" shrinkToFit="1"/>
      <protection/>
    </xf>
    <xf numFmtId="0" fontId="97" fillId="26" borderId="22" xfId="0" applyFont="1" applyFill="1" applyBorder="1" applyAlignment="1" applyProtection="1">
      <alignment horizontal="center" vertical="center" shrinkToFit="1"/>
      <protection/>
    </xf>
    <xf numFmtId="3" fontId="96" fillId="26" borderId="15" xfId="0" applyNumberFormat="1" applyFont="1" applyFill="1" applyBorder="1" applyAlignment="1" applyProtection="1">
      <alignment horizontal="right" vertical="center" shrinkToFit="1"/>
      <protection/>
    </xf>
    <xf numFmtId="185" fontId="141" fillId="0" borderId="24" xfId="63" applyNumberFormat="1" applyFont="1" applyBorder="1" applyAlignment="1" applyProtection="1">
      <alignment horizontal="right" vertical="center"/>
      <protection/>
    </xf>
    <xf numFmtId="3" fontId="136" fillId="0" borderId="22" xfId="0" applyNumberFormat="1" applyFont="1" applyBorder="1" applyAlignment="1" applyProtection="1">
      <alignment vertical="center"/>
      <protection/>
    </xf>
    <xf numFmtId="185" fontId="141" fillId="0" borderId="122" xfId="63" applyNumberFormat="1" applyFont="1" applyBorder="1" applyAlignment="1" applyProtection="1">
      <alignment horizontal="right" vertical="center"/>
      <protection/>
    </xf>
    <xf numFmtId="185" fontId="141" fillId="0" borderId="123" xfId="63" applyNumberFormat="1" applyFont="1" applyBorder="1" applyAlignment="1" applyProtection="1">
      <alignment horizontal="right" vertical="center"/>
      <protection/>
    </xf>
    <xf numFmtId="0" fontId="56" fillId="26" borderId="21" xfId="0" applyFont="1" applyFill="1" applyBorder="1" applyAlignment="1" applyProtection="1">
      <alignment horizontal="left" vertical="center" shrinkToFit="1"/>
      <protection/>
    </xf>
    <xf numFmtId="0" fontId="56" fillId="26" borderId="22" xfId="0" applyFont="1" applyFill="1" applyBorder="1" applyAlignment="1" applyProtection="1">
      <alignment horizontal="left" vertical="center" shrinkToFit="1"/>
      <protection/>
    </xf>
    <xf numFmtId="3" fontId="96" fillId="0" borderId="77" xfId="0" applyNumberFormat="1" applyFont="1" applyBorder="1" applyAlignment="1" applyProtection="1">
      <alignment horizontal="right" vertical="center" shrinkToFit="1"/>
      <protection/>
    </xf>
    <xf numFmtId="185" fontId="142" fillId="0" borderId="21" xfId="63" applyNumberFormat="1" applyFont="1" applyBorder="1" applyAlignment="1" applyProtection="1">
      <alignment horizontal="right" vertical="center"/>
      <protection/>
    </xf>
    <xf numFmtId="185" fontId="142" fillId="0" borderId="122" xfId="63" applyNumberFormat="1" applyFont="1" applyBorder="1" applyAlignment="1" applyProtection="1">
      <alignment horizontal="right" vertical="center"/>
      <protection/>
    </xf>
    <xf numFmtId="49" fontId="96" fillId="26" borderId="22" xfId="0" applyNumberFormat="1" applyFont="1" applyFill="1" applyBorder="1" applyAlignment="1" applyProtection="1">
      <alignment horizontal="center" vertical="center" shrinkToFit="1"/>
      <protection/>
    </xf>
    <xf numFmtId="0" fontId="56" fillId="26" borderId="21" xfId="0" applyFont="1" applyFill="1" applyBorder="1" applyAlignment="1" applyProtection="1">
      <alignment vertical="center" shrinkToFit="1"/>
      <protection/>
    </xf>
    <xf numFmtId="185" fontId="141" fillId="0" borderId="37" xfId="63" applyNumberFormat="1" applyFont="1" applyBorder="1" applyAlignment="1" applyProtection="1">
      <alignment horizontal="right" vertical="center"/>
      <protection/>
    </xf>
    <xf numFmtId="193" fontId="136" fillId="0" borderId="55" xfId="0" applyNumberFormat="1" applyFont="1" applyBorder="1" applyAlignment="1" applyProtection="1">
      <alignment horizontal="right" vertical="center"/>
      <protection/>
    </xf>
    <xf numFmtId="193" fontId="96" fillId="0" borderId="22" xfId="0" applyNumberFormat="1" applyFont="1" applyBorder="1" applyAlignment="1" applyProtection="1">
      <alignment horizontal="right" vertical="center"/>
      <protection/>
    </xf>
    <xf numFmtId="193" fontId="136" fillId="0" borderId="22" xfId="0" applyNumberFormat="1" applyFont="1" applyBorder="1" applyAlignment="1" applyProtection="1">
      <alignment horizontal="right" vertical="center"/>
      <protection/>
    </xf>
    <xf numFmtId="0" fontId="136" fillId="27" borderId="22" xfId="0" applyFont="1" applyFill="1" applyBorder="1" applyAlignment="1" applyProtection="1">
      <alignment vertical="center"/>
      <protection/>
    </xf>
    <xf numFmtId="193" fontId="56" fillId="0" borderId="24" xfId="0" applyNumberFormat="1" applyFont="1" applyBorder="1" applyAlignment="1" applyProtection="1">
      <alignment horizontal="right" vertical="center" shrinkToFit="1"/>
      <protection/>
    </xf>
    <xf numFmtId="185" fontId="141" fillId="0" borderId="124" xfId="63" applyNumberFormat="1" applyFont="1" applyBorder="1" applyAlignment="1" applyProtection="1">
      <alignment horizontal="right" vertical="center"/>
      <protection/>
    </xf>
    <xf numFmtId="185" fontId="142" fillId="0" borderId="21" xfId="63" applyNumberFormat="1" applyFont="1" applyBorder="1" applyAlignment="1" applyProtection="1">
      <alignment horizontal="right" vertical="center" shrinkToFit="1"/>
      <protection/>
    </xf>
    <xf numFmtId="185" fontId="142" fillId="0" borderId="122" xfId="63" applyNumberFormat="1" applyFont="1" applyBorder="1" applyAlignment="1" applyProtection="1">
      <alignment horizontal="right" vertical="center" shrinkToFit="1"/>
      <protection/>
    </xf>
    <xf numFmtId="49" fontId="96" fillId="26" borderId="37" xfId="0" applyNumberFormat="1" applyFont="1" applyFill="1" applyBorder="1" applyAlignment="1" applyProtection="1">
      <alignment horizontal="right" vertical="center" shrinkToFit="1"/>
      <protection/>
    </xf>
    <xf numFmtId="0" fontId="56" fillId="0" borderId="21" xfId="0" applyFont="1" applyBorder="1" applyAlignment="1" applyProtection="1">
      <alignment horizontal="left" vertical="center" shrinkToFit="1"/>
      <protection/>
    </xf>
    <xf numFmtId="0" fontId="89" fillId="26" borderId="22" xfId="0" applyFont="1" applyFill="1" applyBorder="1" applyAlignment="1" applyProtection="1">
      <alignment horizontal="center" vertical="center" shrinkToFit="1"/>
      <protection/>
    </xf>
    <xf numFmtId="49" fontId="96" fillId="26" borderId="16" xfId="0" applyNumberFormat="1" applyFont="1" applyFill="1" applyBorder="1" applyAlignment="1" applyProtection="1">
      <alignment horizontal="center" vertical="center" shrinkToFit="1"/>
      <protection/>
    </xf>
    <xf numFmtId="0" fontId="100" fillId="26" borderId="36" xfId="0" applyFont="1" applyFill="1" applyBorder="1" applyAlignment="1" applyProtection="1">
      <alignment vertical="center" shrinkToFit="1"/>
      <protection/>
    </xf>
    <xf numFmtId="3" fontId="96" fillId="0" borderId="125" xfId="0" applyNumberFormat="1" applyFont="1" applyBorder="1" applyAlignment="1" applyProtection="1">
      <alignment horizontal="right" vertical="center" shrinkToFit="1"/>
      <protection/>
    </xf>
    <xf numFmtId="0" fontId="96" fillId="0" borderId="22" xfId="0" applyFont="1" applyBorder="1" applyAlignment="1" applyProtection="1">
      <alignment horizontal="center" vertical="center"/>
      <protection/>
    </xf>
    <xf numFmtId="0" fontId="100" fillId="0" borderId="21" xfId="0" applyFont="1" applyBorder="1" applyAlignment="1" applyProtection="1">
      <alignment horizontal="left" vertical="center" shrinkToFit="1"/>
      <protection/>
    </xf>
    <xf numFmtId="193" fontId="96" fillId="0" borderId="22" xfId="0" applyNumberFormat="1" applyFont="1" applyBorder="1" applyAlignment="1" applyProtection="1">
      <alignment horizontal="right" vertical="center" shrinkToFit="1"/>
      <protection/>
    </xf>
    <xf numFmtId="0" fontId="96" fillId="0" borderId="27" xfId="0" applyFont="1" applyBorder="1" applyAlignment="1" applyProtection="1">
      <alignment horizontal="center" vertical="center"/>
      <protection/>
    </xf>
    <xf numFmtId="0" fontId="136" fillId="0" borderId="22" xfId="0" applyFont="1" applyBorder="1" applyAlignment="1" applyProtection="1">
      <alignment horizontal="center" vertical="center"/>
      <protection/>
    </xf>
    <xf numFmtId="0" fontId="136" fillId="0" borderId="22" xfId="0" applyFont="1" applyBorder="1" applyAlignment="1" applyProtection="1">
      <alignment vertical="center" shrinkToFit="1"/>
      <protection/>
    </xf>
    <xf numFmtId="0" fontId="96" fillId="0" borderId="21" xfId="0" applyFont="1" applyBorder="1" applyAlignment="1" applyProtection="1">
      <alignment horizontal="left" vertical="center" shrinkToFit="1"/>
      <protection/>
    </xf>
    <xf numFmtId="0" fontId="88" fillId="0" borderId="126" xfId="0" applyFont="1" applyBorder="1" applyAlignment="1" applyProtection="1">
      <alignment horizontal="right" vertical="center" shrinkToFit="1"/>
      <protection/>
    </xf>
    <xf numFmtId="37" fontId="136" fillId="0" borderId="77" xfId="0" applyNumberFormat="1" applyFont="1" applyBorder="1" applyAlignment="1" applyProtection="1">
      <alignment vertical="center" shrinkToFit="1"/>
      <protection/>
    </xf>
    <xf numFmtId="49" fontId="136" fillId="0" borderId="22" xfId="0" applyNumberFormat="1" applyFont="1" applyBorder="1" applyAlignment="1" applyProtection="1">
      <alignment horizontal="right" vertical="center" shrinkToFit="1"/>
      <protection/>
    </xf>
    <xf numFmtId="0" fontId="97" fillId="0" borderId="126" xfId="0" applyFont="1" applyBorder="1" applyAlignment="1" applyProtection="1">
      <alignment vertical="center" shrinkToFit="1"/>
      <protection/>
    </xf>
    <xf numFmtId="0" fontId="97" fillId="0" borderId="126" xfId="0" applyFont="1" applyBorder="1" applyAlignment="1" applyProtection="1">
      <alignment horizontal="left" vertical="center" shrinkToFit="1"/>
      <protection/>
    </xf>
    <xf numFmtId="49" fontId="136" fillId="0" borderId="22" xfId="0" applyNumberFormat="1" applyFont="1" applyBorder="1" applyAlignment="1" applyProtection="1">
      <alignment horizontal="center" vertical="center" shrinkToFit="1"/>
      <protection/>
    </xf>
    <xf numFmtId="0" fontId="136" fillId="0" borderId="21" xfId="0" applyFont="1" applyBorder="1" applyAlignment="1" applyProtection="1">
      <alignment vertical="center" shrinkToFit="1"/>
      <protection/>
    </xf>
    <xf numFmtId="0" fontId="136" fillId="0" borderId="126" xfId="0" applyFont="1" applyBorder="1" applyAlignment="1" applyProtection="1">
      <alignment vertical="center" shrinkToFit="1"/>
      <protection/>
    </xf>
    <xf numFmtId="0" fontId="138" fillId="0" borderId="21" xfId="0" applyFont="1" applyBorder="1" applyAlignment="1" applyProtection="1">
      <alignment vertical="center" shrinkToFit="1"/>
      <protection/>
    </xf>
    <xf numFmtId="0" fontId="56" fillId="0" borderId="21" xfId="0" applyFont="1" applyBorder="1" applyAlignment="1" applyProtection="1">
      <alignment vertical="center" shrinkToFit="1"/>
      <protection/>
    </xf>
    <xf numFmtId="37" fontId="96" fillId="0" borderId="77" xfId="0" applyNumberFormat="1" applyFont="1" applyBorder="1" applyAlignment="1" applyProtection="1">
      <alignment horizontal="right" vertical="center" shrinkToFit="1"/>
      <protection/>
    </xf>
    <xf numFmtId="193" fontId="136" fillId="0" borderId="77" xfId="0" applyNumberFormat="1" applyFont="1" applyBorder="1" applyAlignment="1" applyProtection="1">
      <alignment horizontal="right" vertical="center"/>
      <protection/>
    </xf>
    <xf numFmtId="49" fontId="96" fillId="26" borderId="0" xfId="0" applyNumberFormat="1" applyFont="1" applyFill="1" applyAlignment="1" applyProtection="1">
      <alignment horizontal="center" vertical="center" shrinkToFit="1"/>
      <protection/>
    </xf>
    <xf numFmtId="185" fontId="142" fillId="0" borderId="115" xfId="63" applyNumberFormat="1" applyFont="1" applyBorder="1" applyAlignment="1" applyProtection="1">
      <alignment horizontal="right" vertical="center" shrinkToFit="1"/>
      <protection/>
    </xf>
    <xf numFmtId="193" fontId="136" fillId="0" borderId="27" xfId="0" applyNumberFormat="1" applyFont="1" applyBorder="1" applyAlignment="1" applyProtection="1">
      <alignment horizontal="right" vertical="center"/>
      <protection/>
    </xf>
    <xf numFmtId="193" fontId="136" fillId="0" borderId="78" xfId="0" applyNumberFormat="1" applyFont="1" applyBorder="1" applyAlignment="1" applyProtection="1">
      <alignment horizontal="right" vertical="center"/>
      <protection/>
    </xf>
    <xf numFmtId="37" fontId="96" fillId="0" borderId="34" xfId="0" applyNumberFormat="1" applyFont="1" applyBorder="1" applyAlignment="1" applyProtection="1">
      <alignment horizontal="right" vertical="center" shrinkToFit="1"/>
      <protection/>
    </xf>
    <xf numFmtId="185" fontId="142" fillId="0" borderId="127" xfId="63" applyNumberFormat="1" applyFont="1" applyBorder="1" applyAlignment="1" applyProtection="1">
      <alignment horizontal="right" vertical="center" shrinkToFit="1"/>
      <protection/>
    </xf>
    <xf numFmtId="193" fontId="136" fillId="0" borderId="12" xfId="0" applyNumberFormat="1" applyFont="1" applyBorder="1" applyAlignment="1" applyProtection="1">
      <alignment horizontal="right" vertical="center"/>
      <protection/>
    </xf>
    <xf numFmtId="193" fontId="56" fillId="0" borderId="12" xfId="0" applyNumberFormat="1" applyFont="1" applyBorder="1" applyAlignment="1" applyProtection="1">
      <alignment horizontal="right" vertical="center" shrinkToFit="1"/>
      <protection/>
    </xf>
    <xf numFmtId="0" fontId="143" fillId="0" borderId="12" xfId="0" applyFont="1" applyBorder="1" applyAlignment="1" applyProtection="1">
      <alignment vertical="center"/>
      <protection/>
    </xf>
    <xf numFmtId="0" fontId="143" fillId="0" borderId="13" xfId="0" applyFont="1" applyBorder="1" applyAlignment="1" applyProtection="1">
      <alignment vertical="center"/>
      <protection/>
    </xf>
    <xf numFmtId="0" fontId="136" fillId="0" borderId="44" xfId="0" applyFont="1" applyBorder="1" applyAlignment="1" applyProtection="1">
      <alignment vertical="center"/>
      <protection/>
    </xf>
    <xf numFmtId="0" fontId="143" fillId="0" borderId="120" xfId="0" applyFont="1" applyBorder="1" applyAlignment="1" applyProtection="1">
      <alignment vertical="center"/>
      <protection/>
    </xf>
    <xf numFmtId="49" fontId="96" fillId="26" borderId="0" xfId="0" applyNumberFormat="1" applyFont="1" applyFill="1" applyAlignment="1" applyProtection="1">
      <alignment horizontal="center" vertical="center"/>
      <protection/>
    </xf>
    <xf numFmtId="0" fontId="96" fillId="26" borderId="15" xfId="0" applyFont="1" applyFill="1" applyBorder="1" applyAlignment="1" applyProtection="1">
      <alignment horizontal="left" vertical="center"/>
      <protection/>
    </xf>
    <xf numFmtId="0" fontId="144" fillId="0" borderId="16" xfId="0" applyFont="1" applyBorder="1" applyAlignment="1" applyProtection="1">
      <alignment horizontal="right" vertical="center"/>
      <protection/>
    </xf>
    <xf numFmtId="193" fontId="96" fillId="26" borderId="36" xfId="0" applyNumberFormat="1" applyFont="1" applyFill="1" applyBorder="1" applyAlignment="1" applyProtection="1">
      <alignment horizontal="right" vertical="center" shrinkToFit="1"/>
      <protection/>
    </xf>
    <xf numFmtId="0" fontId="143" fillId="0" borderId="39" xfId="0" applyFont="1" applyBorder="1" applyAlignment="1" applyProtection="1">
      <alignment vertical="center"/>
      <protection/>
    </xf>
    <xf numFmtId="193" fontId="96" fillId="26" borderId="73" xfId="0" applyNumberFormat="1" applyFont="1" applyFill="1" applyBorder="1" applyAlignment="1" applyProtection="1">
      <alignment horizontal="right" vertical="center"/>
      <protection/>
    </xf>
    <xf numFmtId="185" fontId="141" fillId="0" borderId="24" xfId="63" applyNumberFormat="1" applyFont="1" applyBorder="1" applyAlignment="1" applyProtection="1">
      <alignment horizontal="right" vertical="center" shrinkToFit="1"/>
      <protection/>
    </xf>
    <xf numFmtId="0" fontId="136" fillId="0" borderId="71" xfId="0" applyFont="1" applyBorder="1" applyAlignment="1" applyProtection="1">
      <alignment vertical="center"/>
      <protection/>
    </xf>
    <xf numFmtId="0" fontId="136" fillId="0" borderId="29" xfId="0" applyFont="1" applyBorder="1" applyAlignment="1" applyProtection="1">
      <alignment vertical="center"/>
      <protection/>
    </xf>
    <xf numFmtId="3" fontId="136" fillId="0" borderId="16" xfId="0" applyNumberFormat="1" applyFont="1" applyBorder="1" applyAlignment="1" applyProtection="1">
      <alignment vertical="center"/>
      <protection/>
    </xf>
    <xf numFmtId="49" fontId="96" fillId="26" borderId="79" xfId="0" applyNumberFormat="1" applyFont="1" applyFill="1" applyBorder="1" applyAlignment="1" applyProtection="1">
      <alignment horizontal="center" vertical="center"/>
      <protection/>
    </xf>
    <xf numFmtId="0" fontId="96" fillId="26" borderId="21" xfId="0" applyFont="1" applyFill="1" applyBorder="1" applyAlignment="1" applyProtection="1">
      <alignment horizontal="left" vertical="center"/>
      <protection/>
    </xf>
    <xf numFmtId="0" fontId="143" fillId="0" borderId="21" xfId="0" applyFont="1" applyBorder="1" applyAlignment="1" applyProtection="1">
      <alignment vertical="center"/>
      <protection/>
    </xf>
    <xf numFmtId="193" fontId="96" fillId="26" borderId="55" xfId="0" applyNumberFormat="1" applyFont="1" applyFill="1" applyBorder="1" applyAlignment="1" applyProtection="1">
      <alignment horizontal="right" vertical="center"/>
      <protection/>
    </xf>
    <xf numFmtId="0" fontId="136" fillId="0" borderId="37" xfId="0" applyFont="1" applyBorder="1" applyAlignment="1" applyProtection="1">
      <alignment vertical="center"/>
      <protection/>
    </xf>
    <xf numFmtId="0" fontId="136" fillId="0" borderId="23" xfId="0" applyFont="1" applyBorder="1" applyAlignment="1" applyProtection="1">
      <alignment vertical="center"/>
      <protection/>
    </xf>
    <xf numFmtId="49" fontId="96" fillId="26" borderId="27" xfId="0" applyNumberFormat="1" applyFont="1" applyFill="1" applyBorder="1" applyAlignment="1" applyProtection="1">
      <alignment horizontal="center" vertical="center"/>
      <protection/>
    </xf>
    <xf numFmtId="0" fontId="96" fillId="26" borderId="26" xfId="0" applyFont="1" applyFill="1" applyBorder="1" applyAlignment="1" applyProtection="1">
      <alignment horizontal="left" vertical="center"/>
      <protection/>
    </xf>
    <xf numFmtId="0" fontId="144" fillId="0" borderId="46" xfId="0" applyFont="1" applyBorder="1" applyAlignment="1" applyProtection="1">
      <alignment horizontal="right" vertical="center"/>
      <protection/>
    </xf>
    <xf numFmtId="193" fontId="96" fillId="26" borderId="79" xfId="0" applyNumberFormat="1" applyFont="1" applyFill="1" applyBorder="1" applyAlignment="1" applyProtection="1">
      <alignment horizontal="right" vertical="center" shrinkToFit="1"/>
      <protection/>
    </xf>
    <xf numFmtId="0" fontId="143" fillId="0" borderId="26" xfId="0" applyFont="1" applyBorder="1" applyAlignment="1" applyProtection="1">
      <alignment vertical="center"/>
      <protection/>
    </xf>
    <xf numFmtId="193" fontId="96" fillId="26" borderId="56" xfId="0" applyNumberFormat="1" applyFont="1" applyFill="1" applyBorder="1" applyAlignment="1" applyProtection="1">
      <alignment horizontal="right" vertical="center"/>
      <protection/>
    </xf>
    <xf numFmtId="3" fontId="136" fillId="0" borderId="27" xfId="0" applyNumberFormat="1" applyFont="1" applyBorder="1" applyAlignment="1" applyProtection="1">
      <alignment vertical="center"/>
      <protection/>
    </xf>
    <xf numFmtId="49" fontId="96" fillId="26" borderId="68" xfId="0" applyNumberFormat="1" applyFont="1" applyFill="1" applyBorder="1" applyAlignment="1" applyProtection="1">
      <alignment horizontal="center" vertical="center"/>
      <protection/>
    </xf>
    <xf numFmtId="0" fontId="96" fillId="26" borderId="33" xfId="0" applyFont="1" applyFill="1" applyBorder="1" applyAlignment="1" applyProtection="1">
      <alignment horizontal="center" vertical="center"/>
      <protection/>
    </xf>
    <xf numFmtId="0" fontId="144" fillId="0" borderId="68" xfId="0" applyFont="1" applyBorder="1" applyAlignment="1" applyProtection="1">
      <alignment horizontal="right" vertical="center"/>
      <protection/>
    </xf>
    <xf numFmtId="193" fontId="145" fillId="26" borderId="128" xfId="0" applyNumberFormat="1" applyFont="1" applyFill="1" applyBorder="1" applyAlignment="1" applyProtection="1">
      <alignment horizontal="right" vertical="center" shrinkToFit="1"/>
      <protection/>
    </xf>
    <xf numFmtId="193" fontId="96" fillId="26" borderId="78" xfId="0" applyNumberFormat="1" applyFont="1" applyFill="1" applyBorder="1" applyAlignment="1" applyProtection="1">
      <alignment horizontal="right" vertical="center"/>
      <protection/>
    </xf>
    <xf numFmtId="0" fontId="136" fillId="0" borderId="68" xfId="0" applyFont="1" applyBorder="1" applyAlignment="1" applyProtection="1">
      <alignment vertical="center"/>
      <protection/>
    </xf>
    <xf numFmtId="0" fontId="136" fillId="0" borderId="35" xfId="0" applyFont="1" applyBorder="1" applyAlignment="1" applyProtection="1">
      <alignment vertical="center"/>
      <protection/>
    </xf>
    <xf numFmtId="3" fontId="136" fillId="0" borderId="32" xfId="0" applyNumberFormat="1" applyFont="1" applyBorder="1" applyAlignment="1" applyProtection="1">
      <alignment vertical="center"/>
      <protection/>
    </xf>
    <xf numFmtId="0" fontId="136" fillId="0" borderId="12" xfId="0" applyFont="1" applyBorder="1" applyAlignment="1" applyProtection="1">
      <alignment vertical="center"/>
      <protection/>
    </xf>
    <xf numFmtId="0" fontId="136" fillId="0" borderId="13" xfId="0" applyFont="1" applyBorder="1" applyAlignment="1" applyProtection="1">
      <alignment vertical="center"/>
      <protection/>
    </xf>
    <xf numFmtId="0" fontId="0" fillId="0" borderId="129" xfId="0" applyBorder="1" applyAlignment="1" applyProtection="1">
      <alignment vertical="center"/>
      <protection/>
    </xf>
    <xf numFmtId="0" fontId="136" fillId="0" borderId="46" xfId="0" applyFont="1" applyBorder="1" applyAlignment="1" applyProtection="1">
      <alignment horizontal="center" vertical="center"/>
      <protection/>
    </xf>
    <xf numFmtId="0" fontId="138" fillId="0" borderId="65" xfId="0" applyFont="1" applyBorder="1" applyAlignment="1" applyProtection="1">
      <alignment vertical="center"/>
      <protection/>
    </xf>
    <xf numFmtId="0" fontId="136" fillId="0" borderId="0" xfId="0" applyFont="1" applyAlignment="1" applyProtection="1">
      <alignment vertical="center"/>
      <protection/>
    </xf>
    <xf numFmtId="0" fontId="136" fillId="0" borderId="19" xfId="0" applyFont="1" applyBorder="1" applyAlignment="1" applyProtection="1">
      <alignment vertical="center"/>
      <protection/>
    </xf>
    <xf numFmtId="3" fontId="136" fillId="0" borderId="46" xfId="0" applyNumberFormat="1" applyFont="1" applyBorder="1" applyAlignment="1" applyProtection="1">
      <alignment vertical="center"/>
      <protection/>
    </xf>
    <xf numFmtId="0" fontId="143" fillId="0" borderId="129" xfId="0" applyFont="1" applyBorder="1" applyAlignment="1" applyProtection="1">
      <alignment vertical="center"/>
      <protection/>
    </xf>
    <xf numFmtId="0" fontId="136" fillId="0" borderId="40" xfId="0" applyFont="1" applyBorder="1" applyAlignment="1" applyProtection="1">
      <alignment horizontal="center" vertical="center"/>
      <protection/>
    </xf>
    <xf numFmtId="0" fontId="136" fillId="0" borderId="39" xfId="0" applyFont="1" applyBorder="1" applyAlignment="1" applyProtection="1">
      <alignment vertical="center"/>
      <protection/>
    </xf>
    <xf numFmtId="0" fontId="136" fillId="0" borderId="40" xfId="0" applyFont="1" applyBorder="1" applyAlignment="1" applyProtection="1">
      <alignment vertical="center"/>
      <protection/>
    </xf>
    <xf numFmtId="193" fontId="136" fillId="0" borderId="76" xfId="0" applyNumberFormat="1" applyFont="1" applyBorder="1" applyAlignment="1" applyProtection="1">
      <alignment vertical="center"/>
      <protection/>
    </xf>
    <xf numFmtId="0" fontId="138" fillId="0" borderId="39" xfId="0" applyFont="1" applyBorder="1" applyAlignment="1" applyProtection="1">
      <alignment vertical="center"/>
      <protection/>
    </xf>
    <xf numFmtId="193" fontId="136" fillId="0" borderId="73" xfId="0" applyNumberFormat="1" applyFont="1" applyBorder="1" applyAlignment="1" applyProtection="1">
      <alignment vertical="center"/>
      <protection/>
    </xf>
    <xf numFmtId="0" fontId="136" fillId="0" borderId="21" xfId="0" applyFont="1" applyBorder="1" applyAlignment="1" applyProtection="1">
      <alignment vertical="center"/>
      <protection/>
    </xf>
    <xf numFmtId="193" fontId="136" fillId="0" borderId="77" xfId="0" applyNumberFormat="1" applyFont="1" applyBorder="1" applyAlignment="1" applyProtection="1">
      <alignment vertical="center"/>
      <protection/>
    </xf>
    <xf numFmtId="0" fontId="138" fillId="0" borderId="21" xfId="0" applyFont="1" applyBorder="1" applyAlignment="1" applyProtection="1">
      <alignment vertical="center"/>
      <protection/>
    </xf>
    <xf numFmtId="193" fontId="136" fillId="0" borderId="55" xfId="0" applyNumberFormat="1" applyFont="1" applyBorder="1" applyAlignment="1" applyProtection="1">
      <alignment vertical="center"/>
      <protection/>
    </xf>
    <xf numFmtId="0" fontId="137" fillId="0" borderId="34" xfId="0" applyFont="1" applyBorder="1" applyAlignment="1" applyProtection="1">
      <alignment vertical="center"/>
      <protection/>
    </xf>
    <xf numFmtId="0" fontId="136" fillId="0" borderId="33" xfId="0" applyFont="1" applyBorder="1" applyAlignment="1" applyProtection="1">
      <alignment horizontal="center" vertical="center"/>
      <protection/>
    </xf>
    <xf numFmtId="0" fontId="138" fillId="0" borderId="33" xfId="0" applyFont="1" applyBorder="1" applyAlignment="1" applyProtection="1">
      <alignment vertical="center"/>
      <protection/>
    </xf>
    <xf numFmtId="193" fontId="136" fillId="0" borderId="78" xfId="0" applyNumberFormat="1" applyFont="1" applyBorder="1" applyAlignment="1" applyProtection="1">
      <alignment vertical="center"/>
      <protection/>
    </xf>
    <xf numFmtId="3" fontId="136" fillId="0" borderId="68" xfId="0" applyNumberFormat="1" applyFont="1" applyBorder="1" applyAlignment="1" applyProtection="1">
      <alignment vertical="center"/>
      <protection/>
    </xf>
    <xf numFmtId="0" fontId="146" fillId="0" borderId="0" xfId="0" applyFont="1" applyAlignment="1" applyProtection="1">
      <alignment horizontal="center"/>
      <protection/>
    </xf>
    <xf numFmtId="0" fontId="146" fillId="0" borderId="0" xfId="0" applyFont="1" applyAlignment="1" applyProtection="1">
      <alignment/>
      <protection/>
    </xf>
    <xf numFmtId="0" fontId="136" fillId="0" borderId="0" xfId="0" applyFont="1" applyAlignment="1" applyProtection="1">
      <alignment/>
      <protection/>
    </xf>
    <xf numFmtId="3" fontId="33" fillId="26" borderId="11" xfId="0" applyNumberFormat="1" applyFont="1" applyFill="1" applyBorder="1" applyAlignment="1" applyProtection="1">
      <alignment vertical="center" shrinkToFit="1"/>
      <protection/>
    </xf>
    <xf numFmtId="3" fontId="33" fillId="26" borderId="12" xfId="0" applyNumberFormat="1" applyFont="1" applyFill="1" applyBorder="1" applyAlignment="1" applyProtection="1">
      <alignment vertical="center" shrinkToFit="1"/>
      <protection/>
    </xf>
    <xf numFmtId="0" fontId="24" fillId="26" borderId="96" xfId="0" applyFont="1" applyFill="1" applyBorder="1" applyAlignment="1" applyProtection="1">
      <alignment vertical="center" textRotation="255"/>
      <protection/>
    </xf>
    <xf numFmtId="0" fontId="96" fillId="0" borderId="43" xfId="0" applyFont="1" applyBorder="1" applyAlignment="1" applyProtection="1">
      <alignment horizontal="center" vertical="center"/>
      <protection/>
    </xf>
    <xf numFmtId="0" fontId="3" fillId="0" borderId="65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88" fillId="0" borderId="16" xfId="0" applyFont="1" applyBorder="1" applyAlignment="1" applyProtection="1">
      <alignment horizontal="right" vertical="center"/>
      <protection/>
    </xf>
    <xf numFmtId="193" fontId="136" fillId="0" borderId="38" xfId="0" applyNumberFormat="1" applyFont="1" applyBorder="1" applyAlignment="1" applyProtection="1">
      <alignment vertical="top"/>
      <protection/>
    </xf>
    <xf numFmtId="193" fontId="56" fillId="0" borderId="18" xfId="0" applyNumberFormat="1" applyFont="1" applyBorder="1" applyAlignment="1" applyProtection="1">
      <alignment vertical="top" shrinkToFit="1"/>
      <protection/>
    </xf>
    <xf numFmtId="193" fontId="96" fillId="0" borderId="38" xfId="0" applyNumberFormat="1" applyFont="1" applyBorder="1" applyAlignment="1" applyProtection="1">
      <alignment vertical="top"/>
      <protection/>
    </xf>
    <xf numFmtId="193" fontId="56" fillId="26" borderId="18" xfId="0" applyNumberFormat="1" applyFont="1" applyFill="1" applyBorder="1" applyAlignment="1" applyProtection="1">
      <alignment vertical="top" shrinkToFit="1"/>
      <protection/>
    </xf>
    <xf numFmtId="193" fontId="136" fillId="0" borderId="38" xfId="0" applyNumberFormat="1" applyFont="1" applyBorder="1" applyAlignment="1" applyProtection="1">
      <alignment vertical="center"/>
      <protection/>
    </xf>
    <xf numFmtId="0" fontId="56" fillId="0" borderId="21" xfId="0" applyFont="1" applyBorder="1" applyAlignment="1" applyProtection="1">
      <alignment horizontal="left" vertical="center"/>
      <protection/>
    </xf>
    <xf numFmtId="193" fontId="136" fillId="0" borderId="55" xfId="0" applyNumberFormat="1" applyFont="1" applyBorder="1" applyAlignment="1" applyProtection="1">
      <alignment vertical="top"/>
      <protection/>
    </xf>
    <xf numFmtId="193" fontId="56" fillId="0" borderId="24" xfId="0" applyNumberFormat="1" applyFont="1" applyBorder="1" applyAlignment="1" applyProtection="1">
      <alignment vertical="top" shrinkToFit="1"/>
      <protection/>
    </xf>
    <xf numFmtId="193" fontId="96" fillId="0" borderId="55" xfId="0" applyNumberFormat="1" applyFont="1" applyBorder="1" applyAlignment="1" applyProtection="1">
      <alignment vertical="top"/>
      <protection/>
    </xf>
    <xf numFmtId="193" fontId="56" fillId="26" borderId="24" xfId="0" applyNumberFormat="1" applyFont="1" applyFill="1" applyBorder="1" applyAlignment="1" applyProtection="1">
      <alignment vertical="top" shrinkToFit="1"/>
      <protection/>
    </xf>
    <xf numFmtId="185" fontId="141" fillId="0" borderId="130" xfId="63" applyNumberFormat="1" applyFont="1" applyBorder="1" applyAlignment="1" applyProtection="1">
      <alignment horizontal="right" vertical="center"/>
      <protection/>
    </xf>
    <xf numFmtId="49" fontId="96" fillId="26" borderId="55" xfId="0" applyNumberFormat="1" applyFont="1" applyFill="1" applyBorder="1" applyAlignment="1" applyProtection="1">
      <alignment horizontal="center" vertical="center"/>
      <protection/>
    </xf>
    <xf numFmtId="0" fontId="56" fillId="26" borderId="21" xfId="0" applyFont="1" applyFill="1" applyBorder="1" applyAlignment="1" applyProtection="1">
      <alignment horizontal="center" vertical="center" shrinkToFit="1"/>
      <protection/>
    </xf>
    <xf numFmtId="0" fontId="96" fillId="26" borderId="45" xfId="0" applyFont="1" applyFill="1" applyBorder="1" applyAlignment="1" applyProtection="1">
      <alignment horizontal="left" vertical="center"/>
      <protection/>
    </xf>
    <xf numFmtId="0" fontId="97" fillId="26" borderId="79" xfId="0" applyFont="1" applyFill="1" applyBorder="1" applyAlignment="1" applyProtection="1">
      <alignment horizontal="center" vertical="center"/>
      <protection/>
    </xf>
    <xf numFmtId="193" fontId="96" fillId="26" borderId="26" xfId="0" applyNumberFormat="1" applyFont="1" applyFill="1" applyBorder="1" applyAlignment="1" applyProtection="1">
      <alignment horizontal="right" vertical="center"/>
      <protection/>
    </xf>
    <xf numFmtId="193" fontId="56" fillId="0" borderId="52" xfId="0" applyNumberFormat="1" applyFont="1" applyBorder="1" applyAlignment="1" applyProtection="1">
      <alignment vertical="top" shrinkToFit="1"/>
      <protection/>
    </xf>
    <xf numFmtId="193" fontId="96" fillId="0" borderId="56" xfId="0" applyNumberFormat="1" applyFont="1" applyBorder="1" applyAlignment="1" applyProtection="1">
      <alignment vertical="top"/>
      <protection/>
    </xf>
    <xf numFmtId="193" fontId="136" fillId="0" borderId="56" xfId="0" applyNumberFormat="1" applyFont="1" applyBorder="1" applyAlignment="1" applyProtection="1">
      <alignment vertical="top"/>
      <protection/>
    </xf>
    <xf numFmtId="193" fontId="56" fillId="26" borderId="52" xfId="0" applyNumberFormat="1" applyFont="1" applyFill="1" applyBorder="1" applyAlignment="1" applyProtection="1">
      <alignment vertical="top" shrinkToFit="1"/>
      <protection/>
    </xf>
    <xf numFmtId="193" fontId="136" fillId="0" borderId="56" xfId="0" applyNumberFormat="1" applyFont="1" applyBorder="1" applyAlignment="1" applyProtection="1">
      <alignment vertical="center"/>
      <protection/>
    </xf>
    <xf numFmtId="193" fontId="138" fillId="0" borderId="131" xfId="0" applyNumberFormat="1" applyFont="1" applyBorder="1" applyAlignment="1" applyProtection="1">
      <alignment vertical="center"/>
      <protection/>
    </xf>
    <xf numFmtId="3" fontId="136" fillId="0" borderId="69" xfId="0" applyNumberFormat="1" applyFont="1" applyBorder="1" applyAlignment="1" applyProtection="1">
      <alignment vertical="center"/>
      <protection/>
    </xf>
    <xf numFmtId="49" fontId="96" fillId="26" borderId="38" xfId="0" applyNumberFormat="1" applyFont="1" applyFill="1" applyBorder="1" applyAlignment="1" applyProtection="1">
      <alignment horizontal="center" vertical="center"/>
      <protection/>
    </xf>
    <xf numFmtId="193" fontId="136" fillId="0" borderId="73" xfId="0" applyNumberFormat="1" applyFont="1" applyBorder="1" applyAlignment="1" applyProtection="1">
      <alignment vertical="top"/>
      <protection/>
    </xf>
    <xf numFmtId="193" fontId="56" fillId="0" borderId="51" xfId="0" applyNumberFormat="1" applyFont="1" applyBorder="1" applyAlignment="1" applyProtection="1">
      <alignment vertical="top" shrinkToFit="1"/>
      <protection/>
    </xf>
    <xf numFmtId="193" fontId="96" fillId="0" borderId="73" xfId="0" applyNumberFormat="1" applyFont="1" applyBorder="1" applyAlignment="1" applyProtection="1">
      <alignment vertical="top"/>
      <protection/>
    </xf>
    <xf numFmtId="193" fontId="96" fillId="26" borderId="45" xfId="0" applyNumberFormat="1" applyFont="1" applyFill="1" applyBorder="1" applyAlignment="1" applyProtection="1">
      <alignment horizontal="right" vertical="center" shrinkToFit="1"/>
      <protection/>
    </xf>
    <xf numFmtId="0" fontId="96" fillId="26" borderId="21" xfId="0" applyFont="1" applyFill="1" applyBorder="1" applyAlignment="1" applyProtection="1">
      <alignment horizontal="center" vertical="center"/>
      <protection/>
    </xf>
    <xf numFmtId="0" fontId="88" fillId="26" borderId="22" xfId="0" applyFont="1" applyFill="1" applyBorder="1" applyAlignment="1" applyProtection="1">
      <alignment horizontal="center" vertical="center"/>
      <protection/>
    </xf>
    <xf numFmtId="185" fontId="142" fillId="0" borderId="24" xfId="63" applyNumberFormat="1" applyFont="1" applyBorder="1" applyAlignment="1" applyProtection="1">
      <alignment horizontal="right" vertical="center" shrinkToFit="1"/>
      <protection/>
    </xf>
    <xf numFmtId="0" fontId="88" fillId="26" borderId="16" xfId="0" applyFont="1" applyFill="1" applyBorder="1" applyAlignment="1" applyProtection="1">
      <alignment horizontal="center" vertical="center"/>
      <protection/>
    </xf>
    <xf numFmtId="193" fontId="56" fillId="26" borderId="24" xfId="0" applyNumberFormat="1" applyFont="1" applyFill="1" applyBorder="1" applyAlignment="1" applyProtection="1">
      <alignment horizontal="right" vertical="center" shrinkToFit="1"/>
      <protection/>
    </xf>
    <xf numFmtId="49" fontId="96" fillId="26" borderId="38" xfId="0" applyNumberFormat="1" applyFont="1" applyFill="1" applyBorder="1" applyAlignment="1" applyProtection="1">
      <alignment horizontal="right" vertical="center" shrinkToFit="1"/>
      <protection/>
    </xf>
    <xf numFmtId="0" fontId="97" fillId="26" borderId="16" xfId="0" applyFont="1" applyFill="1" applyBorder="1" applyAlignment="1" applyProtection="1">
      <alignment horizontal="center" vertical="center"/>
      <protection/>
    </xf>
    <xf numFmtId="193" fontId="96" fillId="0" borderId="55" xfId="0" applyNumberFormat="1" applyFont="1" applyBorder="1" applyAlignment="1" applyProtection="1">
      <alignment horizontal="right" vertical="center"/>
      <protection/>
    </xf>
    <xf numFmtId="49" fontId="96" fillId="26" borderId="55" xfId="0" applyNumberFormat="1" applyFont="1" applyFill="1" applyBorder="1" applyAlignment="1" applyProtection="1">
      <alignment horizontal="right" vertical="center"/>
      <protection/>
    </xf>
    <xf numFmtId="0" fontId="97" fillId="26" borderId="37" xfId="0" applyFont="1" applyFill="1" applyBorder="1" applyAlignment="1" applyProtection="1">
      <alignment horizontal="center" vertical="center"/>
      <protection/>
    </xf>
    <xf numFmtId="193" fontId="96" fillId="0" borderId="21" xfId="0" applyNumberFormat="1" applyFont="1" applyBorder="1" applyAlignment="1" applyProtection="1">
      <alignment horizontal="right" vertical="center"/>
      <protection/>
    </xf>
    <xf numFmtId="193" fontId="96" fillId="26" borderId="21" xfId="0" applyNumberFormat="1" applyFont="1" applyFill="1" applyBorder="1" applyAlignment="1" applyProtection="1">
      <alignment horizontal="right" vertical="center"/>
      <protection/>
    </xf>
    <xf numFmtId="49" fontId="96" fillId="26" borderId="56" xfId="0" applyNumberFormat="1" applyFont="1" applyFill="1" applyBorder="1" applyAlignment="1" applyProtection="1">
      <alignment horizontal="center" vertical="center"/>
      <protection/>
    </xf>
    <xf numFmtId="193" fontId="96" fillId="26" borderId="21" xfId="0" applyNumberFormat="1" applyFont="1" applyFill="1" applyBorder="1" applyAlignment="1" applyProtection="1">
      <alignment vertical="center"/>
      <protection/>
    </xf>
    <xf numFmtId="193" fontId="56" fillId="26" borderId="77" xfId="0" applyNumberFormat="1" applyFont="1" applyFill="1" applyBorder="1" applyAlignment="1" applyProtection="1">
      <alignment horizontal="right" vertical="center" shrinkToFit="1"/>
      <protection/>
    </xf>
    <xf numFmtId="49" fontId="96" fillId="26" borderId="56" xfId="0" applyNumberFormat="1" applyFont="1" applyFill="1" applyBorder="1" applyAlignment="1" applyProtection="1">
      <alignment horizontal="center" vertical="center" shrinkToFit="1"/>
      <protection/>
    </xf>
    <xf numFmtId="0" fontId="96" fillId="26" borderId="26" xfId="0" applyFont="1" applyFill="1" applyBorder="1" applyAlignment="1" applyProtection="1">
      <alignment vertical="center"/>
      <protection/>
    </xf>
    <xf numFmtId="0" fontId="88" fillId="0" borderId="132" xfId="0" applyFont="1" applyBorder="1" applyAlignment="1" applyProtection="1">
      <alignment horizontal="right" vertical="center"/>
      <protection/>
    </xf>
    <xf numFmtId="49" fontId="96" fillId="26" borderId="11" xfId="0" applyNumberFormat="1" applyFont="1" applyFill="1" applyBorder="1" applyAlignment="1" applyProtection="1">
      <alignment horizontal="center" vertical="center" shrinkToFit="1"/>
      <protection/>
    </xf>
    <xf numFmtId="0" fontId="96" fillId="26" borderId="12" xfId="0" applyFont="1" applyFill="1" applyBorder="1" applyAlignment="1" applyProtection="1">
      <alignment vertical="center"/>
      <protection/>
    </xf>
    <xf numFmtId="0" fontId="88" fillId="0" borderId="12" xfId="0" applyFont="1" applyBorder="1" applyAlignment="1" applyProtection="1">
      <alignment horizontal="right" vertical="center"/>
      <protection/>
    </xf>
    <xf numFmtId="3" fontId="96" fillId="26" borderId="12" xfId="0" applyNumberFormat="1" applyFont="1" applyFill="1" applyBorder="1" applyAlignment="1" applyProtection="1">
      <alignment horizontal="right" vertical="center" shrinkToFit="1"/>
      <protection/>
    </xf>
    <xf numFmtId="193" fontId="136" fillId="0" borderId="12" xfId="0" applyNumberFormat="1" applyFont="1" applyBorder="1" applyAlignment="1" applyProtection="1">
      <alignment vertical="top"/>
      <protection/>
    </xf>
    <xf numFmtId="193" fontId="56" fillId="0" borderId="12" xfId="0" applyNumberFormat="1" applyFont="1" applyBorder="1" applyAlignment="1" applyProtection="1">
      <alignment vertical="top" shrinkToFit="1"/>
      <protection/>
    </xf>
    <xf numFmtId="193" fontId="96" fillId="0" borderId="12" xfId="0" applyNumberFormat="1" applyFont="1" applyBorder="1" applyAlignment="1" applyProtection="1">
      <alignment vertical="top"/>
      <protection/>
    </xf>
    <xf numFmtId="193" fontId="33" fillId="28" borderId="12" xfId="0" applyNumberFormat="1" applyFont="1" applyFill="1" applyBorder="1" applyAlignment="1" applyProtection="1">
      <alignment horizontal="right" shrinkToFit="1"/>
      <protection/>
    </xf>
    <xf numFmtId="193" fontId="147" fillId="28" borderId="12" xfId="0" applyNumberFormat="1" applyFont="1" applyFill="1" applyBorder="1" applyAlignment="1" applyProtection="1">
      <alignment/>
      <protection/>
    </xf>
    <xf numFmtId="193" fontId="33" fillId="28" borderId="12" xfId="0" applyNumberFormat="1" applyFont="1" applyFill="1" applyBorder="1" applyAlignment="1" applyProtection="1">
      <alignment vertical="top" shrinkToFit="1"/>
      <protection/>
    </xf>
    <xf numFmtId="193" fontId="147" fillId="28" borderId="12" xfId="0" applyNumberFormat="1" applyFont="1" applyFill="1" applyBorder="1" applyAlignment="1" applyProtection="1">
      <alignment vertical="top"/>
      <protection/>
    </xf>
    <xf numFmtId="0" fontId="147" fillId="28" borderId="12" xfId="0" applyFont="1" applyFill="1" applyBorder="1" applyAlignment="1" applyProtection="1">
      <alignment vertical="top"/>
      <protection/>
    </xf>
    <xf numFmtId="3" fontId="147" fillId="28" borderId="12" xfId="0" applyNumberFormat="1" applyFont="1" applyFill="1" applyBorder="1" applyAlignment="1" applyProtection="1">
      <alignment vertical="center"/>
      <protection/>
    </xf>
    <xf numFmtId="193" fontId="148" fillId="28" borderId="129" xfId="0" applyNumberFormat="1" applyFont="1" applyFill="1" applyBorder="1" applyAlignment="1" applyProtection="1">
      <alignment vertical="center"/>
      <protection/>
    </xf>
    <xf numFmtId="49" fontId="96" fillId="26" borderId="69" xfId="0" applyNumberFormat="1" applyFont="1" applyFill="1" applyBorder="1" applyAlignment="1" applyProtection="1">
      <alignment horizontal="center" vertical="center" shrinkToFit="1"/>
      <protection/>
    </xf>
    <xf numFmtId="0" fontId="96" fillId="26" borderId="43" xfId="0" applyFont="1" applyFill="1" applyBorder="1" applyAlignment="1" applyProtection="1">
      <alignment vertical="center"/>
      <protection/>
    </xf>
    <xf numFmtId="0" fontId="88" fillId="0" borderId="133" xfId="0" applyFont="1" applyBorder="1" applyAlignment="1" applyProtection="1">
      <alignment horizontal="right" vertical="center"/>
      <protection/>
    </xf>
    <xf numFmtId="3" fontId="96" fillId="26" borderId="43" xfId="0" applyNumberFormat="1" applyFont="1" applyFill="1" applyBorder="1" applyAlignment="1" applyProtection="1">
      <alignment horizontal="center" vertical="center" shrinkToFit="1"/>
      <protection/>
    </xf>
    <xf numFmtId="3" fontId="96" fillId="26" borderId="44" xfId="0" applyNumberFormat="1" applyFont="1" applyFill="1" applyBorder="1" applyAlignment="1" applyProtection="1">
      <alignment horizontal="center" vertical="center" shrinkToFit="1"/>
      <protection/>
    </xf>
    <xf numFmtId="3" fontId="96" fillId="26" borderId="120" xfId="0" applyNumberFormat="1" applyFont="1" applyFill="1" applyBorder="1" applyAlignment="1" applyProtection="1">
      <alignment horizontal="center" vertical="center" shrinkToFit="1"/>
      <protection/>
    </xf>
    <xf numFmtId="49" fontId="96" fillId="26" borderId="38" xfId="0" applyNumberFormat="1" applyFont="1" applyFill="1" applyBorder="1" applyAlignment="1" applyProtection="1">
      <alignment horizontal="center" vertical="center" shrinkToFit="1"/>
      <protection/>
    </xf>
    <xf numFmtId="193" fontId="136" fillId="0" borderId="76" xfId="0" applyNumberFormat="1" applyFont="1" applyBorder="1" applyAlignment="1" applyProtection="1">
      <alignment vertical="top"/>
      <protection/>
    </xf>
    <xf numFmtId="185" fontId="141" fillId="0" borderId="36" xfId="63" applyNumberFormat="1" applyFont="1" applyBorder="1" applyAlignment="1" applyProtection="1">
      <alignment horizontal="right" vertical="center" shrinkToFit="1"/>
      <protection/>
    </xf>
    <xf numFmtId="185" fontId="141" fillId="0" borderId="121" xfId="63" applyNumberFormat="1" applyFont="1" applyBorder="1" applyAlignment="1" applyProtection="1">
      <alignment horizontal="right" vertical="center" shrinkToFit="1"/>
      <protection/>
    </xf>
    <xf numFmtId="49" fontId="96" fillId="26" borderId="55" xfId="0" applyNumberFormat="1" applyFont="1" applyFill="1" applyBorder="1" applyAlignment="1" applyProtection="1">
      <alignment horizontal="center" vertical="center" shrinkToFit="1"/>
      <protection/>
    </xf>
    <xf numFmtId="0" fontId="96" fillId="28" borderId="21" xfId="0" applyFont="1" applyFill="1" applyBorder="1" applyAlignment="1" applyProtection="1">
      <alignment horizontal="left" vertical="center"/>
      <protection/>
    </xf>
    <xf numFmtId="0" fontId="96" fillId="28" borderId="22" xfId="0" applyFont="1" applyFill="1" applyBorder="1" applyAlignment="1" applyProtection="1">
      <alignment horizontal="right" vertical="center"/>
      <protection/>
    </xf>
    <xf numFmtId="193" fontId="136" fillId="0" borderId="77" xfId="0" applyNumberFormat="1" applyFont="1" applyBorder="1" applyAlignment="1" applyProtection="1">
      <alignment vertical="top"/>
      <protection/>
    </xf>
    <xf numFmtId="185" fontId="141" fillId="0" borderId="130" xfId="63" applyNumberFormat="1" applyFont="1" applyBorder="1" applyAlignment="1" applyProtection="1">
      <alignment horizontal="right" vertical="center" shrinkToFit="1"/>
      <protection/>
    </xf>
    <xf numFmtId="0" fontId="96" fillId="28" borderId="16" xfId="0" applyFont="1" applyFill="1" applyBorder="1" applyAlignment="1" applyProtection="1">
      <alignment horizontal="left" vertical="center" shrinkToFit="1"/>
      <protection/>
    </xf>
    <xf numFmtId="0" fontId="96" fillId="0" borderId="21" xfId="0" applyFont="1" applyBorder="1" applyAlignment="1" applyProtection="1">
      <alignment vertical="center"/>
      <protection/>
    </xf>
    <xf numFmtId="0" fontId="96" fillId="26" borderId="22" xfId="0" applyFont="1" applyFill="1" applyBorder="1" applyAlignment="1" applyProtection="1">
      <alignment horizontal="left" vertical="center" shrinkToFit="1"/>
      <protection/>
    </xf>
    <xf numFmtId="3" fontId="96" fillId="26" borderId="22" xfId="0" applyNumberFormat="1" applyFont="1" applyFill="1" applyBorder="1" applyAlignment="1" applyProtection="1">
      <alignment horizontal="right" vertical="center" shrinkToFit="1"/>
      <protection/>
    </xf>
    <xf numFmtId="3" fontId="96" fillId="26" borderId="21" xfId="0" applyNumberFormat="1" applyFont="1" applyFill="1" applyBorder="1" applyAlignment="1" applyProtection="1">
      <alignment horizontal="right" vertical="center" shrinkToFit="1"/>
      <protection/>
    </xf>
    <xf numFmtId="193" fontId="136" fillId="0" borderId="21" xfId="0" applyNumberFormat="1" applyFont="1" applyBorder="1" applyAlignment="1" applyProtection="1">
      <alignment vertical="top"/>
      <protection/>
    </xf>
    <xf numFmtId="193" fontId="96" fillId="26" borderId="24" xfId="0" applyNumberFormat="1" applyFont="1" applyFill="1" applyBorder="1" applyAlignment="1" applyProtection="1">
      <alignment horizontal="right" vertical="center" shrinkToFit="1"/>
      <protection/>
    </xf>
    <xf numFmtId="193" fontId="96" fillId="0" borderId="22" xfId="0" applyNumberFormat="1" applyFont="1" applyBorder="1" applyAlignment="1" applyProtection="1">
      <alignment vertical="top"/>
      <protection/>
    </xf>
    <xf numFmtId="193" fontId="96" fillId="0" borderId="77" xfId="0" applyNumberFormat="1" applyFont="1" applyBorder="1" applyAlignment="1" applyProtection="1">
      <alignment vertical="top" shrinkToFit="1"/>
      <protection/>
    </xf>
    <xf numFmtId="193" fontId="136" fillId="0" borderId="22" xfId="0" applyNumberFormat="1" applyFont="1" applyBorder="1" applyAlignment="1" applyProtection="1">
      <alignment vertical="top"/>
      <protection/>
    </xf>
    <xf numFmtId="193" fontId="136" fillId="0" borderId="24" xfId="0" applyNumberFormat="1" applyFont="1" applyBorder="1" applyAlignment="1" applyProtection="1">
      <alignment vertical="top"/>
      <protection/>
    </xf>
    <xf numFmtId="49" fontId="136" fillId="0" borderId="55" xfId="0" applyNumberFormat="1" applyFont="1" applyBorder="1" applyAlignment="1" applyProtection="1">
      <alignment horizontal="center" vertical="top"/>
      <protection/>
    </xf>
    <xf numFmtId="193" fontId="96" fillId="26" borderId="77" xfId="0" applyNumberFormat="1" applyFont="1" applyFill="1" applyBorder="1" applyAlignment="1" applyProtection="1">
      <alignment horizontal="center" vertical="top" shrinkToFit="1"/>
      <protection/>
    </xf>
    <xf numFmtId="193" fontId="136" fillId="0" borderId="22" xfId="0" applyNumberFormat="1" applyFont="1" applyBorder="1" applyAlignment="1" applyProtection="1">
      <alignment vertical="center"/>
      <protection/>
    </xf>
    <xf numFmtId="49" fontId="96" fillId="26" borderId="54" xfId="0" applyNumberFormat="1" applyFont="1" applyFill="1" applyBorder="1" applyAlignment="1" applyProtection="1">
      <alignment horizontal="center" vertical="center"/>
      <protection/>
    </xf>
    <xf numFmtId="0" fontId="96" fillId="26" borderId="27" xfId="0" applyFont="1" applyFill="1" applyBorder="1" applyAlignment="1" applyProtection="1">
      <alignment horizontal="left" vertical="center" shrinkToFit="1"/>
      <protection/>
    </xf>
    <xf numFmtId="193" fontId="96" fillId="0" borderId="26" xfId="0" applyNumberFormat="1" applyFont="1" applyBorder="1" applyAlignment="1" applyProtection="1">
      <alignment vertical="top" shrinkToFit="1"/>
      <protection/>
    </xf>
    <xf numFmtId="193" fontId="96" fillId="0" borderId="128" xfId="0" applyNumberFormat="1" applyFont="1" applyBorder="1" applyAlignment="1" applyProtection="1">
      <alignment vertical="top"/>
      <protection/>
    </xf>
    <xf numFmtId="193" fontId="56" fillId="0" borderId="115" xfId="0" applyNumberFormat="1" applyFont="1" applyBorder="1" applyAlignment="1" applyProtection="1">
      <alignment vertical="top" shrinkToFit="1"/>
      <protection/>
    </xf>
    <xf numFmtId="193" fontId="136" fillId="0" borderId="78" xfId="0" applyNumberFormat="1" applyFont="1" applyBorder="1" applyAlignment="1" applyProtection="1">
      <alignment vertical="top"/>
      <protection/>
    </xf>
    <xf numFmtId="193" fontId="96" fillId="0" borderId="128" xfId="0" applyNumberFormat="1" applyFont="1" applyBorder="1" applyAlignment="1" applyProtection="1">
      <alignment vertical="top" shrinkToFit="1"/>
      <protection/>
    </xf>
    <xf numFmtId="193" fontId="136" fillId="0" borderId="27" xfId="0" applyNumberFormat="1" applyFont="1" applyBorder="1" applyAlignment="1" applyProtection="1">
      <alignment vertical="top"/>
      <protection/>
    </xf>
    <xf numFmtId="0" fontId="136" fillId="0" borderId="56" xfId="0" applyFont="1" applyBorder="1" applyAlignment="1" applyProtection="1">
      <alignment vertical="top"/>
      <protection/>
    </xf>
    <xf numFmtId="193" fontId="96" fillId="26" borderId="128" xfId="0" applyNumberFormat="1" applyFont="1" applyFill="1" applyBorder="1" applyAlignment="1" applyProtection="1">
      <alignment vertical="top" shrinkToFit="1"/>
      <protection/>
    </xf>
    <xf numFmtId="193" fontId="136" fillId="0" borderId="27" xfId="0" applyNumberFormat="1" applyFont="1" applyBorder="1" applyAlignment="1" applyProtection="1">
      <alignment vertical="center"/>
      <protection/>
    </xf>
    <xf numFmtId="0" fontId="56" fillId="26" borderId="26" xfId="0" applyFont="1" applyFill="1" applyBorder="1" applyAlignment="1" applyProtection="1">
      <alignment horizontal="left" vertical="center"/>
      <protection/>
    </xf>
    <xf numFmtId="193" fontId="56" fillId="26" borderId="125" xfId="0" applyNumberFormat="1" applyFont="1" applyFill="1" applyBorder="1" applyAlignment="1" applyProtection="1">
      <alignment horizontal="right" vertical="center" shrinkToFit="1"/>
      <protection/>
    </xf>
    <xf numFmtId="193" fontId="136" fillId="0" borderId="20" xfId="0" applyNumberFormat="1" applyFont="1" applyBorder="1" applyAlignment="1" applyProtection="1">
      <alignment vertical="top"/>
      <protection/>
    </xf>
    <xf numFmtId="193" fontId="56" fillId="26" borderId="29" xfId="0" applyNumberFormat="1" applyFont="1" applyFill="1" applyBorder="1" applyAlignment="1" applyProtection="1">
      <alignment vertical="top" shrinkToFit="1"/>
      <protection/>
    </xf>
    <xf numFmtId="193" fontId="136" fillId="0" borderId="41" xfId="0" applyNumberFormat="1" applyFont="1" applyBorder="1" applyAlignment="1" applyProtection="1">
      <alignment vertical="top"/>
      <protection/>
    </xf>
    <xf numFmtId="193" fontId="56" fillId="26" borderId="37" xfId="0" applyNumberFormat="1" applyFont="1" applyFill="1" applyBorder="1" applyAlignment="1" applyProtection="1">
      <alignment vertical="top" shrinkToFit="1"/>
      <protection/>
    </xf>
    <xf numFmtId="185" fontId="141" fillId="0" borderId="134" xfId="63" applyNumberFormat="1" applyFont="1" applyBorder="1" applyAlignment="1" applyProtection="1">
      <alignment horizontal="right" vertical="center" shrinkToFit="1"/>
      <protection/>
    </xf>
    <xf numFmtId="193" fontId="56" fillId="26" borderId="23" xfId="0" applyNumberFormat="1" applyFont="1" applyFill="1" applyBorder="1" applyAlignment="1" applyProtection="1">
      <alignment vertical="top" shrinkToFit="1"/>
      <protection/>
    </xf>
    <xf numFmtId="185" fontId="141" fillId="0" borderId="122" xfId="63" applyNumberFormat="1" applyFont="1" applyBorder="1" applyAlignment="1" applyProtection="1">
      <alignment horizontal="right" vertical="center" shrinkToFit="1"/>
      <protection/>
    </xf>
    <xf numFmtId="0" fontId="56" fillId="26" borderId="21" xfId="0" applyFont="1" applyFill="1" applyBorder="1" applyAlignment="1" applyProtection="1">
      <alignment vertical="center"/>
      <protection/>
    </xf>
    <xf numFmtId="49" fontId="96" fillId="26" borderId="16" xfId="0" applyNumberFormat="1" applyFont="1" applyFill="1" applyBorder="1" applyAlignment="1" applyProtection="1">
      <alignment horizontal="center" vertical="center"/>
      <protection/>
    </xf>
    <xf numFmtId="193" fontId="136" fillId="0" borderId="20" xfId="0" applyNumberFormat="1" applyFont="1" applyBorder="1" applyAlignment="1" applyProtection="1">
      <alignment vertical="center"/>
      <protection/>
    </xf>
    <xf numFmtId="49" fontId="96" fillId="26" borderId="46" xfId="0" applyNumberFormat="1" applyFont="1" applyFill="1" applyBorder="1" applyAlignment="1" applyProtection="1">
      <alignment horizontal="center" vertical="center"/>
      <protection/>
    </xf>
    <xf numFmtId="0" fontId="97" fillId="0" borderId="132" xfId="0" applyFont="1" applyBorder="1" applyAlignment="1" applyProtection="1">
      <alignment horizontal="right" vertical="center"/>
      <protection/>
    </xf>
    <xf numFmtId="193" fontId="56" fillId="26" borderId="79" xfId="0" applyNumberFormat="1" applyFont="1" applyFill="1" applyBorder="1" applyAlignment="1" applyProtection="1">
      <alignment horizontal="right" vertical="center" shrinkToFit="1"/>
      <protection/>
    </xf>
    <xf numFmtId="193" fontId="138" fillId="0" borderId="122" xfId="0" applyNumberFormat="1" applyFont="1" applyBorder="1" applyAlignment="1" applyProtection="1">
      <alignment vertical="center"/>
      <protection/>
    </xf>
    <xf numFmtId="193" fontId="138" fillId="0" borderId="28" xfId="0" applyNumberFormat="1" applyFont="1" applyBorder="1" applyAlignment="1" applyProtection="1">
      <alignment vertical="center"/>
      <protection/>
    </xf>
    <xf numFmtId="193" fontId="56" fillId="0" borderId="23" xfId="0" applyNumberFormat="1" applyFont="1" applyBorder="1" applyAlignment="1" applyProtection="1">
      <alignment vertical="top" shrinkToFit="1"/>
      <protection/>
    </xf>
    <xf numFmtId="49" fontId="96" fillId="26" borderId="22" xfId="0" applyNumberFormat="1" applyFont="1" applyFill="1" applyBorder="1" applyAlignment="1" applyProtection="1">
      <alignment horizontal="center" vertical="center"/>
      <protection/>
    </xf>
    <xf numFmtId="0" fontId="96" fillId="26" borderId="21" xfId="0" applyFont="1" applyFill="1" applyBorder="1" applyAlignment="1" applyProtection="1">
      <alignment horizontal="right" vertical="center"/>
      <protection/>
    </xf>
    <xf numFmtId="0" fontId="97" fillId="26" borderId="27" xfId="0" applyFont="1" applyFill="1" applyBorder="1" applyAlignment="1" applyProtection="1">
      <alignment horizontal="center" vertical="center" shrinkToFit="1"/>
      <protection/>
    </xf>
    <xf numFmtId="193" fontId="56" fillId="0" borderId="21" xfId="0" applyNumberFormat="1" applyFont="1" applyBorder="1" applyAlignment="1" applyProtection="1">
      <alignment vertical="top" shrinkToFit="1"/>
      <protection/>
    </xf>
    <xf numFmtId="193" fontId="136" fillId="0" borderId="37" xfId="0" applyNumberFormat="1" applyFont="1" applyBorder="1" applyAlignment="1" applyProtection="1">
      <alignment vertical="top"/>
      <protection/>
    </xf>
    <xf numFmtId="0" fontId="88" fillId="0" borderId="22" xfId="0" applyFont="1" applyBorder="1" applyAlignment="1" applyProtection="1">
      <alignment horizontal="right" vertical="center"/>
      <protection/>
    </xf>
    <xf numFmtId="193" fontId="56" fillId="26" borderId="52" xfId="0" applyNumberFormat="1" applyFont="1" applyFill="1" applyBorder="1" applyAlignment="1" applyProtection="1">
      <alignment horizontal="right" vertical="center" shrinkToFit="1"/>
      <protection/>
    </xf>
    <xf numFmtId="0" fontId="26" fillId="0" borderId="21" xfId="0" applyFont="1" applyBorder="1" applyAlignment="1" applyProtection="1">
      <alignment horizontal="left" vertical="center"/>
      <protection/>
    </xf>
    <xf numFmtId="185" fontId="141" fillId="0" borderId="18" xfId="63" applyNumberFormat="1" applyFont="1" applyBorder="1" applyAlignment="1" applyProtection="1">
      <alignment horizontal="right" vertical="center"/>
      <protection/>
    </xf>
    <xf numFmtId="49" fontId="96" fillId="0" borderId="22" xfId="0" applyNumberFormat="1" applyFont="1" applyBorder="1" applyAlignment="1" applyProtection="1">
      <alignment horizontal="center" vertical="center"/>
      <protection/>
    </xf>
    <xf numFmtId="0" fontId="97" fillId="26" borderId="22" xfId="0" applyFont="1" applyFill="1" applyBorder="1" applyAlignment="1" applyProtection="1">
      <alignment horizontal="right" vertical="center" shrinkToFit="1"/>
      <protection/>
    </xf>
    <xf numFmtId="193" fontId="138" fillId="0" borderId="23" xfId="0" applyNumberFormat="1" applyFont="1" applyBorder="1" applyAlignment="1" applyProtection="1">
      <alignment vertical="center"/>
      <protection/>
    </xf>
    <xf numFmtId="193" fontId="56" fillId="25" borderId="23" xfId="0" applyNumberFormat="1" applyFont="1" applyFill="1" applyBorder="1" applyAlignment="1" applyProtection="1">
      <alignment horizontal="right" vertical="center" shrinkToFit="1"/>
      <protection/>
    </xf>
    <xf numFmtId="193" fontId="136" fillId="0" borderId="37" xfId="0" applyNumberFormat="1" applyFont="1" applyBorder="1" applyAlignment="1" applyProtection="1">
      <alignment/>
      <protection/>
    </xf>
    <xf numFmtId="193" fontId="138" fillId="0" borderId="23" xfId="0" applyNumberFormat="1" applyFont="1" applyBorder="1" applyAlignment="1" applyProtection="1">
      <alignment/>
      <protection/>
    </xf>
    <xf numFmtId="49" fontId="96" fillId="0" borderId="27" xfId="0" applyNumberFormat="1" applyFont="1" applyBorder="1" applyAlignment="1" applyProtection="1">
      <alignment horizontal="center" vertical="center"/>
      <protection/>
    </xf>
    <xf numFmtId="0" fontId="136" fillId="0" borderId="21" xfId="0" applyFont="1" applyBorder="1" applyAlignment="1" applyProtection="1">
      <alignment horizontal="left" vertical="center"/>
      <protection/>
    </xf>
    <xf numFmtId="0" fontId="97" fillId="26" borderId="27" xfId="0" applyFont="1" applyFill="1" applyBorder="1" applyAlignment="1" applyProtection="1">
      <alignment horizontal="right" vertical="center" shrinkToFit="1"/>
      <protection/>
    </xf>
    <xf numFmtId="49" fontId="96" fillId="26" borderId="27" xfId="0" applyNumberFormat="1" applyFont="1" applyFill="1" applyBorder="1" applyAlignment="1" applyProtection="1">
      <alignment horizontal="center" vertical="center" shrinkToFit="1"/>
      <protection/>
    </xf>
    <xf numFmtId="0" fontId="96" fillId="0" borderId="21" xfId="0" applyFont="1" applyBorder="1" applyAlignment="1" applyProtection="1">
      <alignment horizontal="center" vertical="center"/>
      <protection/>
    </xf>
    <xf numFmtId="0" fontId="97" fillId="0" borderId="126" xfId="0" applyFont="1" applyBorder="1" applyAlignment="1" applyProtection="1">
      <alignment vertical="center"/>
      <protection/>
    </xf>
    <xf numFmtId="193" fontId="56" fillId="26" borderId="28" xfId="0" applyNumberFormat="1" applyFont="1" applyFill="1" applyBorder="1" applyAlignment="1" applyProtection="1">
      <alignment horizontal="right" vertical="center" shrinkToFit="1"/>
      <protection/>
    </xf>
    <xf numFmtId="193" fontId="136" fillId="0" borderId="56" xfId="0" applyNumberFormat="1" applyFont="1" applyBorder="1" applyAlignment="1" applyProtection="1">
      <alignment vertical="top" shrinkToFit="1"/>
      <protection/>
    </xf>
    <xf numFmtId="193" fontId="136" fillId="0" borderId="25" xfId="0" applyNumberFormat="1" applyFont="1" applyBorder="1" applyAlignment="1" applyProtection="1">
      <alignment vertical="top"/>
      <protection/>
    </xf>
    <xf numFmtId="193" fontId="56" fillId="0" borderId="28" xfId="0" applyNumberFormat="1" applyFont="1" applyBorder="1" applyAlignment="1" applyProtection="1">
      <alignment vertical="top" shrinkToFit="1"/>
      <protection/>
    </xf>
    <xf numFmtId="193" fontId="136" fillId="0" borderId="79" xfId="0" applyNumberFormat="1" applyFont="1" applyBorder="1" applyAlignment="1" applyProtection="1">
      <alignment vertical="top"/>
      <protection/>
    </xf>
    <xf numFmtId="0" fontId="96" fillId="26" borderId="26" xfId="0" applyFont="1" applyFill="1" applyBorder="1" applyAlignment="1" applyProtection="1">
      <alignment horizontal="center" vertical="center"/>
      <protection/>
    </xf>
    <xf numFmtId="0" fontId="101" fillId="26" borderId="27" xfId="0" applyFont="1" applyFill="1" applyBorder="1" applyAlignment="1" applyProtection="1">
      <alignment horizontal="center" vertical="center" shrinkToFit="1"/>
      <protection/>
    </xf>
    <xf numFmtId="193" fontId="56" fillId="0" borderId="115" xfId="0" applyNumberFormat="1" applyFont="1" applyBorder="1" applyAlignment="1" applyProtection="1">
      <alignment horizontal="right" vertical="center" shrinkToFit="1"/>
      <protection/>
    </xf>
    <xf numFmtId="193" fontId="96" fillId="0" borderId="34" xfId="0" applyNumberFormat="1" applyFont="1" applyBorder="1" applyAlignment="1" applyProtection="1">
      <alignment horizontal="right" vertical="center"/>
      <protection/>
    </xf>
    <xf numFmtId="193" fontId="136" fillId="0" borderId="34" xfId="0" applyNumberFormat="1" applyFont="1" applyBorder="1" applyAlignment="1" applyProtection="1">
      <alignment horizontal="right" vertical="center"/>
      <protection/>
    </xf>
    <xf numFmtId="193" fontId="136" fillId="0" borderId="32" xfId="0" applyNumberFormat="1" applyFont="1" applyBorder="1" applyAlignment="1" applyProtection="1">
      <alignment vertical="center"/>
      <protection/>
    </xf>
    <xf numFmtId="193" fontId="56" fillId="25" borderId="35" xfId="0" applyNumberFormat="1" applyFont="1" applyFill="1" applyBorder="1" applyAlignment="1" applyProtection="1">
      <alignment horizontal="right" vertical="center" shrinkToFit="1"/>
      <protection/>
    </xf>
    <xf numFmtId="193" fontId="136" fillId="0" borderId="68" xfId="0" applyNumberFormat="1" applyFont="1" applyBorder="1" applyAlignment="1" applyProtection="1">
      <alignment/>
      <protection/>
    </xf>
    <xf numFmtId="193" fontId="138" fillId="0" borderId="35" xfId="0" applyNumberFormat="1" applyFont="1" applyBorder="1" applyAlignment="1" applyProtection="1">
      <alignment/>
      <protection/>
    </xf>
    <xf numFmtId="193" fontId="136" fillId="0" borderId="34" xfId="0" applyNumberFormat="1" applyFont="1" applyBorder="1" applyAlignment="1" applyProtection="1">
      <alignment vertical="center"/>
      <protection/>
    </xf>
    <xf numFmtId="193" fontId="138" fillId="0" borderId="127" xfId="0" applyNumberFormat="1" applyFont="1" applyBorder="1" applyAlignment="1" applyProtection="1">
      <alignment vertical="center"/>
      <protection/>
    </xf>
    <xf numFmtId="0" fontId="56" fillId="26" borderId="15" xfId="0" applyFont="1" applyFill="1" applyBorder="1" applyAlignment="1" applyProtection="1">
      <alignment horizontal="left" vertical="center" shrinkToFit="1"/>
      <protection/>
    </xf>
    <xf numFmtId="0" fontId="88" fillId="26" borderId="16" xfId="0" applyFont="1" applyFill="1" applyBorder="1" applyAlignment="1" applyProtection="1">
      <alignment horizontal="right" vertical="center" shrinkToFit="1"/>
      <protection/>
    </xf>
    <xf numFmtId="193" fontId="56" fillId="26" borderId="51" xfId="0" applyNumberFormat="1" applyFont="1" applyFill="1" applyBorder="1" applyAlignment="1" applyProtection="1">
      <alignment horizontal="right" vertical="center" shrinkToFit="1"/>
      <protection/>
    </xf>
    <xf numFmtId="193" fontId="56" fillId="26" borderId="51" xfId="0" applyNumberFormat="1" applyFont="1" applyFill="1" applyBorder="1" applyAlignment="1" applyProtection="1">
      <alignment vertical="top" shrinkToFit="1"/>
      <protection/>
    </xf>
    <xf numFmtId="193" fontId="136" fillId="27" borderId="73" xfId="0" applyNumberFormat="1" applyFont="1" applyFill="1" applyBorder="1" applyAlignment="1" applyProtection="1">
      <alignment vertical="top"/>
      <protection/>
    </xf>
    <xf numFmtId="0" fontId="88" fillId="26" borderId="22" xfId="0" applyFont="1" applyFill="1" applyBorder="1" applyAlignment="1" applyProtection="1">
      <alignment horizontal="right" vertical="center" shrinkToFit="1"/>
      <protection/>
    </xf>
    <xf numFmtId="193" fontId="56" fillId="26" borderId="53" xfId="0" applyNumberFormat="1" applyFont="1" applyFill="1" applyBorder="1" applyAlignment="1" applyProtection="1">
      <alignment horizontal="right" vertical="center" shrinkToFit="1"/>
      <protection/>
    </xf>
    <xf numFmtId="193" fontId="136" fillId="27" borderId="55" xfId="0" applyNumberFormat="1" applyFont="1" applyFill="1" applyBorder="1" applyAlignment="1" applyProtection="1">
      <alignment vertical="top"/>
      <protection/>
    </xf>
    <xf numFmtId="0" fontId="88" fillId="26" borderId="22" xfId="0" applyFont="1" applyFill="1" applyBorder="1" applyAlignment="1" applyProtection="1">
      <alignment horizontal="left" vertical="center" shrinkToFit="1"/>
      <protection/>
    </xf>
    <xf numFmtId="0" fontId="96" fillId="26" borderId="21" xfId="0" applyFont="1" applyFill="1" applyBorder="1" applyAlignment="1" applyProtection="1">
      <alignment vertical="center"/>
      <protection/>
    </xf>
    <xf numFmtId="0" fontId="88" fillId="0" borderId="126" xfId="0" applyFont="1" applyBorder="1" applyAlignment="1" applyProtection="1">
      <alignment horizontal="right" vertical="center"/>
      <protection/>
    </xf>
    <xf numFmtId="193" fontId="143" fillId="0" borderId="122" xfId="0" applyNumberFormat="1" applyFont="1" applyBorder="1" applyAlignment="1" applyProtection="1">
      <alignment vertical="center"/>
      <protection/>
    </xf>
    <xf numFmtId="193" fontId="143" fillId="0" borderId="131" xfId="0" applyNumberFormat="1" applyFont="1" applyBorder="1" applyAlignment="1" applyProtection="1">
      <alignment vertical="center"/>
      <protection/>
    </xf>
    <xf numFmtId="49" fontId="96" fillId="26" borderId="73" xfId="0" applyNumberFormat="1" applyFont="1" applyFill="1" applyBorder="1" applyAlignment="1" applyProtection="1">
      <alignment horizontal="center" vertical="center"/>
      <protection/>
    </xf>
    <xf numFmtId="0" fontId="56" fillId="26" borderId="39" xfId="0" applyFont="1" applyFill="1" applyBorder="1" applyAlignment="1" applyProtection="1">
      <alignment horizontal="left" vertical="center" shrinkToFit="1"/>
      <protection/>
    </xf>
    <xf numFmtId="193" fontId="56" fillId="26" borderId="76" xfId="0" applyNumberFormat="1" applyFont="1" applyFill="1" applyBorder="1" applyAlignment="1" applyProtection="1">
      <alignment horizontal="right" vertical="center" shrinkToFit="1"/>
      <protection/>
    </xf>
    <xf numFmtId="0" fontId="56" fillId="26" borderId="39" xfId="0" applyFont="1" applyFill="1" applyBorder="1" applyAlignment="1" applyProtection="1">
      <alignment vertical="center"/>
      <protection/>
    </xf>
    <xf numFmtId="0" fontId="56" fillId="0" borderId="21" xfId="0" applyFont="1" applyBorder="1" applyAlignment="1" applyProtection="1">
      <alignment vertical="center"/>
      <protection/>
    </xf>
    <xf numFmtId="0" fontId="56" fillId="26" borderId="15" xfId="0" applyFont="1" applyFill="1" applyBorder="1" applyAlignment="1" applyProtection="1">
      <alignment vertical="center"/>
      <protection/>
    </xf>
    <xf numFmtId="0" fontId="56" fillId="26" borderId="15" xfId="0" applyFont="1" applyFill="1" applyBorder="1" applyAlignment="1" applyProtection="1">
      <alignment horizontal="left" vertical="center"/>
      <protection/>
    </xf>
    <xf numFmtId="0" fontId="56" fillId="26" borderId="26" xfId="0" applyFont="1" applyFill="1" applyBorder="1" applyAlignment="1" applyProtection="1">
      <alignment horizontal="center" vertical="center"/>
      <protection/>
    </xf>
    <xf numFmtId="0" fontId="88" fillId="26" borderId="27" xfId="0" applyFont="1" applyFill="1" applyBorder="1" applyAlignment="1" applyProtection="1">
      <alignment horizontal="left" vertical="center"/>
      <protection/>
    </xf>
    <xf numFmtId="0" fontId="97" fillId="0" borderId="22" xfId="0" applyFont="1" applyBorder="1" applyAlignment="1" applyProtection="1">
      <alignment horizontal="right" vertical="center"/>
      <protection/>
    </xf>
    <xf numFmtId="0" fontId="96" fillId="26" borderId="26" xfId="0" applyFont="1" applyFill="1" applyBorder="1" applyAlignment="1" applyProtection="1">
      <alignment horizontal="right" vertical="center"/>
      <protection/>
    </xf>
    <xf numFmtId="193" fontId="136" fillId="0" borderId="22" xfId="0" applyNumberFormat="1" applyFont="1" applyBorder="1" applyAlignment="1" applyProtection="1">
      <alignment/>
      <protection/>
    </xf>
    <xf numFmtId="193" fontId="138" fillId="0" borderId="24" xfId="0" applyNumberFormat="1" applyFont="1" applyBorder="1" applyAlignment="1" applyProtection="1">
      <alignment/>
      <protection/>
    </xf>
    <xf numFmtId="0" fontId="96" fillId="0" borderId="21" xfId="0" applyFont="1" applyBorder="1" applyAlignment="1" applyProtection="1">
      <alignment horizontal="left" vertical="center"/>
      <protection/>
    </xf>
    <xf numFmtId="0" fontId="96" fillId="0" borderId="26" xfId="0" applyFont="1" applyBorder="1" applyAlignment="1" applyProtection="1">
      <alignment horizontal="center" vertical="center"/>
      <protection/>
    </xf>
    <xf numFmtId="0" fontId="97" fillId="0" borderId="27" xfId="0" applyFont="1" applyBorder="1" applyAlignment="1" applyProtection="1">
      <alignment vertical="center"/>
      <protection/>
    </xf>
    <xf numFmtId="193" fontId="56" fillId="25" borderId="115" xfId="0" applyNumberFormat="1" applyFont="1" applyFill="1" applyBorder="1" applyAlignment="1" applyProtection="1">
      <alignment horizontal="right" vertical="center" shrinkToFit="1"/>
      <protection/>
    </xf>
    <xf numFmtId="193" fontId="136" fillId="0" borderId="34" xfId="0" applyNumberFormat="1" applyFont="1" applyBorder="1" applyAlignment="1" applyProtection="1">
      <alignment/>
      <protection/>
    </xf>
    <xf numFmtId="193" fontId="138" fillId="0" borderId="115" xfId="0" applyNumberFormat="1" applyFont="1" applyBorder="1" applyAlignment="1" applyProtection="1">
      <alignment/>
      <protection/>
    </xf>
    <xf numFmtId="193" fontId="143" fillId="0" borderId="127" xfId="0" applyNumberFormat="1" applyFont="1" applyBorder="1" applyAlignment="1" applyProtection="1">
      <alignment vertical="center"/>
      <protection/>
    </xf>
    <xf numFmtId="0" fontId="3" fillId="26" borderId="13" xfId="0" applyFont="1" applyFill="1" applyBorder="1" applyAlignment="1" applyProtection="1">
      <alignment horizontal="center" vertical="center"/>
      <protection/>
    </xf>
    <xf numFmtId="49" fontId="136" fillId="0" borderId="70" xfId="0" applyNumberFormat="1" applyFont="1" applyBorder="1" applyAlignment="1" applyProtection="1">
      <alignment horizontal="center" vertical="center" shrinkToFit="1"/>
      <protection/>
    </xf>
    <xf numFmtId="193" fontId="56" fillId="0" borderId="39" xfId="0" applyNumberFormat="1" applyFont="1" applyBorder="1" applyAlignment="1" applyProtection="1">
      <alignment vertical="top" shrinkToFit="1"/>
      <protection/>
    </xf>
    <xf numFmtId="193" fontId="136" fillId="0" borderId="40" xfId="0" applyNumberFormat="1" applyFont="1" applyBorder="1" applyAlignment="1" applyProtection="1">
      <alignment vertical="top"/>
      <protection/>
    </xf>
    <xf numFmtId="193" fontId="138" fillId="0" borderId="47" xfId="0" applyNumberFormat="1" applyFont="1" applyBorder="1" applyAlignment="1" applyProtection="1">
      <alignment vertical="center"/>
      <protection/>
    </xf>
    <xf numFmtId="193" fontId="136" fillId="0" borderId="71" xfId="0" applyNumberFormat="1" applyFont="1" applyBorder="1" applyAlignment="1" applyProtection="1">
      <alignment vertical="top"/>
      <protection/>
    </xf>
    <xf numFmtId="193" fontId="56" fillId="0" borderId="29" xfId="0" applyNumberFormat="1" applyFont="1" applyBorder="1" applyAlignment="1" applyProtection="1">
      <alignment vertical="top" shrinkToFit="1"/>
      <protection/>
    </xf>
    <xf numFmtId="0" fontId="88" fillId="26" borderId="22" xfId="0" applyFont="1" applyFill="1" applyBorder="1" applyAlignment="1" applyProtection="1">
      <alignment horizontal="right" vertical="center"/>
      <protection/>
    </xf>
    <xf numFmtId="193" fontId="56" fillId="25" borderId="24" xfId="0" applyNumberFormat="1" applyFont="1" applyFill="1" applyBorder="1" applyAlignment="1" applyProtection="1">
      <alignment horizontal="right" vertical="center" shrinkToFit="1"/>
      <protection/>
    </xf>
    <xf numFmtId="0" fontId="88" fillId="26" borderId="27" xfId="0" applyFont="1" applyFill="1" applyBorder="1" applyAlignment="1" applyProtection="1">
      <alignment horizontal="center" vertical="center"/>
      <protection/>
    </xf>
    <xf numFmtId="49" fontId="136" fillId="0" borderId="56" xfId="0" applyNumberFormat="1" applyFont="1" applyBorder="1" applyAlignment="1" applyProtection="1">
      <alignment horizontal="center" vertical="center" shrinkToFit="1"/>
      <protection/>
    </xf>
    <xf numFmtId="0" fontId="56" fillId="26" borderId="21" xfId="0" applyFont="1" applyFill="1" applyBorder="1" applyAlignment="1" applyProtection="1">
      <alignment horizontal="left" vertical="center"/>
      <protection/>
    </xf>
    <xf numFmtId="49" fontId="96" fillId="26" borderId="78" xfId="0" applyNumberFormat="1" applyFont="1" applyFill="1" applyBorder="1" applyAlignment="1" applyProtection="1">
      <alignment horizontal="center" vertical="center" shrinkToFit="1"/>
      <protection/>
    </xf>
    <xf numFmtId="0" fontId="96" fillId="26" borderId="33" xfId="0" applyFont="1" applyFill="1" applyBorder="1" applyAlignment="1" applyProtection="1">
      <alignment vertical="center"/>
      <protection/>
    </xf>
    <xf numFmtId="0" fontId="88" fillId="0" borderId="135" xfId="0" applyFont="1" applyBorder="1" applyAlignment="1" applyProtection="1">
      <alignment horizontal="right" vertical="center"/>
      <protection/>
    </xf>
    <xf numFmtId="193" fontId="136" fillId="0" borderId="32" xfId="0" applyNumberFormat="1" applyFont="1" applyBorder="1" applyAlignment="1" applyProtection="1">
      <alignment vertical="top"/>
      <protection/>
    </xf>
    <xf numFmtId="193" fontId="56" fillId="0" borderId="35" xfId="0" applyNumberFormat="1" applyFont="1" applyBorder="1" applyAlignment="1" applyProtection="1">
      <alignment vertical="top" shrinkToFit="1"/>
      <protection/>
    </xf>
    <xf numFmtId="0" fontId="88" fillId="26" borderId="16" xfId="0" applyFont="1" applyFill="1" applyBorder="1" applyAlignment="1" applyProtection="1">
      <alignment horizontal="right" vertical="center"/>
      <protection/>
    </xf>
    <xf numFmtId="193" fontId="138" fillId="0" borderId="19" xfId="0" applyNumberFormat="1" applyFont="1" applyBorder="1" applyAlignment="1" applyProtection="1">
      <alignment vertical="center"/>
      <protection/>
    </xf>
    <xf numFmtId="193" fontId="136" fillId="0" borderId="14" xfId="0" applyNumberFormat="1" applyFont="1" applyBorder="1" applyAlignment="1" applyProtection="1">
      <alignment vertical="top"/>
      <protection/>
    </xf>
    <xf numFmtId="193" fontId="56" fillId="26" borderId="17" xfId="0" applyNumberFormat="1" applyFont="1" applyFill="1" applyBorder="1" applyAlignment="1" applyProtection="1">
      <alignment vertical="top" shrinkToFit="1"/>
      <protection/>
    </xf>
    <xf numFmtId="0" fontId="88" fillId="26" borderId="27" xfId="0" applyFont="1" applyFill="1" applyBorder="1" applyAlignment="1" applyProtection="1">
      <alignment horizontal="right" vertical="center"/>
      <protection/>
    </xf>
    <xf numFmtId="0" fontId="56" fillId="26" borderId="26" xfId="0" applyFont="1" applyFill="1" applyBorder="1" applyAlignment="1" applyProtection="1">
      <alignment horizontal="right" vertical="center"/>
      <protection/>
    </xf>
    <xf numFmtId="193" fontId="56" fillId="26" borderId="28" xfId="0" applyNumberFormat="1" applyFont="1" applyFill="1" applyBorder="1" applyAlignment="1" applyProtection="1">
      <alignment vertical="top" shrinkToFit="1"/>
      <protection/>
    </xf>
    <xf numFmtId="0" fontId="56" fillId="26" borderId="39" xfId="0" applyFont="1" applyFill="1" applyBorder="1" applyAlignment="1" applyProtection="1">
      <alignment horizontal="left" vertical="center"/>
      <protection/>
    </xf>
    <xf numFmtId="0" fontId="88" fillId="26" borderId="40" xfId="0" applyFont="1" applyFill="1" applyBorder="1" applyAlignment="1" applyProtection="1">
      <alignment horizontal="right" vertical="center"/>
      <protection/>
    </xf>
    <xf numFmtId="0" fontId="56" fillId="26" borderId="21" xfId="0" applyFont="1" applyFill="1" applyBorder="1" applyAlignment="1" applyProtection="1">
      <alignment horizontal="center" vertical="center"/>
      <protection/>
    </xf>
    <xf numFmtId="193" fontId="56" fillId="26" borderId="35" xfId="0" applyNumberFormat="1" applyFont="1" applyFill="1" applyBorder="1" applyAlignment="1" applyProtection="1">
      <alignment vertical="top" shrinkToFit="1"/>
      <protection/>
    </xf>
    <xf numFmtId="14" fontId="136" fillId="0" borderId="0" xfId="0" applyNumberFormat="1" applyFont="1" applyAlignment="1" applyProtection="1">
      <alignment vertical="center"/>
      <protection/>
    </xf>
    <xf numFmtId="0" fontId="56" fillId="26" borderId="15" xfId="0" applyFont="1" applyFill="1" applyBorder="1" applyAlignment="1" applyProtection="1">
      <alignment vertical="center" shrinkToFit="1"/>
      <protection/>
    </xf>
    <xf numFmtId="193" fontId="136" fillId="0" borderId="41" xfId="0" applyNumberFormat="1" applyFont="1" applyBorder="1" applyAlignment="1" applyProtection="1">
      <alignment vertical="center"/>
      <protection/>
    </xf>
    <xf numFmtId="49" fontId="3" fillId="26" borderId="27" xfId="0" applyNumberFormat="1" applyFont="1" applyFill="1" applyBorder="1" applyAlignment="1" applyProtection="1">
      <alignment horizontal="right" vertical="center" shrinkToFit="1"/>
      <protection/>
    </xf>
    <xf numFmtId="193" fontId="56" fillId="26" borderId="18" xfId="0" applyNumberFormat="1" applyFont="1" applyFill="1" applyBorder="1" applyAlignment="1" applyProtection="1">
      <alignment horizontal="right" vertical="center" shrinkToFit="1"/>
      <protection/>
    </xf>
    <xf numFmtId="0" fontId="56" fillId="26" borderId="26" xfId="0" applyFont="1" applyFill="1" applyBorder="1" applyAlignment="1" applyProtection="1">
      <alignment vertical="center"/>
      <protection/>
    </xf>
    <xf numFmtId="49" fontId="96" fillId="26" borderId="73" xfId="0" applyNumberFormat="1" applyFont="1" applyFill="1" applyBorder="1" applyAlignment="1" applyProtection="1">
      <alignment horizontal="center" vertical="center" shrinkToFit="1"/>
      <protection/>
    </xf>
    <xf numFmtId="185" fontId="141" fillId="0" borderId="134" xfId="63" applyNumberFormat="1" applyFont="1" applyBorder="1" applyAlignment="1" applyProtection="1">
      <alignment horizontal="right" vertical="center"/>
      <protection/>
    </xf>
    <xf numFmtId="49" fontId="3" fillId="26" borderId="22" xfId="0" applyNumberFormat="1" applyFont="1" applyFill="1" applyBorder="1" applyAlignment="1" applyProtection="1">
      <alignment horizontal="right" vertical="center" shrinkToFit="1"/>
      <protection/>
    </xf>
    <xf numFmtId="193" fontId="136" fillId="0" borderId="16" xfId="0" applyNumberFormat="1" applyFont="1" applyBorder="1" applyAlignment="1" applyProtection="1">
      <alignment vertical="center"/>
      <protection/>
    </xf>
    <xf numFmtId="49" fontId="96" fillId="26" borderId="37" xfId="0" applyNumberFormat="1" applyFont="1" applyFill="1" applyBorder="1" applyAlignment="1" applyProtection="1">
      <alignment horizontal="center" vertical="center" shrinkToFit="1"/>
      <protection/>
    </xf>
    <xf numFmtId="193" fontId="138" fillId="0" borderId="22" xfId="0" applyNumberFormat="1" applyFont="1" applyBorder="1" applyAlignment="1" applyProtection="1">
      <alignment vertical="top"/>
      <protection/>
    </xf>
    <xf numFmtId="0" fontId="101" fillId="26" borderId="22" xfId="0" applyFont="1" applyFill="1" applyBorder="1" applyAlignment="1" applyProtection="1">
      <alignment horizontal="left" vertical="center" shrinkToFit="1"/>
      <protection/>
    </xf>
    <xf numFmtId="0" fontId="101" fillId="26" borderId="27" xfId="0" applyFont="1" applyFill="1" applyBorder="1" applyAlignment="1" applyProtection="1">
      <alignment horizontal="left" vertical="center" shrinkToFit="1"/>
      <protection/>
    </xf>
    <xf numFmtId="0" fontId="97" fillId="0" borderId="132" xfId="0" applyFont="1" applyBorder="1" applyAlignment="1" applyProtection="1">
      <alignment vertical="center"/>
      <protection/>
    </xf>
    <xf numFmtId="49" fontId="96" fillId="26" borderId="71" xfId="0" applyNumberFormat="1" applyFont="1" applyFill="1" applyBorder="1" applyAlignment="1" applyProtection="1">
      <alignment horizontal="center" vertical="center" shrinkToFit="1"/>
      <protection/>
    </xf>
    <xf numFmtId="193" fontId="56" fillId="0" borderId="76" xfId="0" applyNumberFormat="1" applyFont="1" applyBorder="1" applyAlignment="1" applyProtection="1">
      <alignment horizontal="right" vertical="center" shrinkToFit="1"/>
      <protection/>
    </xf>
    <xf numFmtId="49" fontId="136" fillId="0" borderId="55" xfId="0" applyNumberFormat="1" applyFont="1" applyBorder="1" applyAlignment="1" applyProtection="1">
      <alignment horizontal="center" vertical="center" shrinkToFit="1"/>
      <protection/>
    </xf>
    <xf numFmtId="0" fontId="39" fillId="0" borderId="21" xfId="0" applyFont="1" applyBorder="1" applyAlignment="1" applyProtection="1">
      <alignment horizontal="left" vertical="center"/>
      <protection/>
    </xf>
    <xf numFmtId="0" fontId="101" fillId="26" borderId="22" xfId="0" applyFont="1" applyFill="1" applyBorder="1" applyAlignment="1" applyProtection="1">
      <alignment horizontal="right" vertical="center" shrinkToFit="1"/>
      <protection/>
    </xf>
    <xf numFmtId="49" fontId="96" fillId="0" borderId="16" xfId="0" applyNumberFormat="1" applyFont="1" applyBorder="1" applyAlignment="1" applyProtection="1">
      <alignment horizontal="center" vertical="center"/>
      <protection/>
    </xf>
    <xf numFmtId="49" fontId="136" fillId="0" borderId="22" xfId="0" applyNumberFormat="1" applyFont="1" applyBorder="1" applyAlignment="1" applyProtection="1">
      <alignment horizontal="center" vertical="center"/>
      <protection/>
    </xf>
    <xf numFmtId="49" fontId="136" fillId="0" borderId="27" xfId="0" applyNumberFormat="1" applyFont="1" applyBorder="1" applyAlignment="1" applyProtection="1">
      <alignment vertical="center" shrinkToFit="1"/>
      <protection/>
    </xf>
    <xf numFmtId="193" fontId="136" fillId="0" borderId="54" xfId="0" applyNumberFormat="1" applyFont="1" applyBorder="1" applyAlignment="1" applyProtection="1">
      <alignment vertical="top"/>
      <protection/>
    </xf>
    <xf numFmtId="193" fontId="56" fillId="0" borderId="53" xfId="0" applyNumberFormat="1" applyFont="1" applyBorder="1" applyAlignment="1" applyProtection="1">
      <alignment vertical="top" shrinkToFit="1"/>
      <protection/>
    </xf>
    <xf numFmtId="49" fontId="136" fillId="0" borderId="27" xfId="0" applyNumberFormat="1" applyFont="1" applyBorder="1" applyAlignment="1" applyProtection="1">
      <alignment horizontal="center" vertical="center" shrinkToFit="1"/>
      <protection/>
    </xf>
    <xf numFmtId="0" fontId="88" fillId="26" borderId="40" xfId="0" applyFont="1" applyFill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vertical="center"/>
      <protection/>
    </xf>
    <xf numFmtId="0" fontId="96" fillId="0" borderId="47" xfId="0" applyFont="1" applyBorder="1" applyAlignment="1" applyProtection="1">
      <alignment vertical="center" shrinkToFit="1"/>
      <protection/>
    </xf>
    <xf numFmtId="0" fontId="136" fillId="0" borderId="48" xfId="0" applyFont="1" applyBorder="1" applyAlignment="1" applyProtection="1">
      <alignment vertical="center"/>
      <protection/>
    </xf>
    <xf numFmtId="0" fontId="136" fillId="0" borderId="47" xfId="0" applyFont="1" applyBorder="1" applyAlignment="1" applyProtection="1">
      <alignment vertical="center"/>
      <protection/>
    </xf>
    <xf numFmtId="0" fontId="96" fillId="26" borderId="15" xfId="0" applyFont="1" applyFill="1" applyBorder="1" applyAlignment="1" applyProtection="1">
      <alignment vertical="center"/>
      <protection/>
    </xf>
    <xf numFmtId="0" fontId="136" fillId="0" borderId="41" xfId="0" applyFont="1" applyBorder="1" applyAlignment="1" applyProtection="1">
      <alignment vertical="top"/>
      <protection/>
    </xf>
    <xf numFmtId="3" fontId="136" fillId="0" borderId="73" xfId="0" applyNumberFormat="1" applyFont="1" applyBorder="1" applyAlignment="1" applyProtection="1">
      <alignment vertical="center"/>
      <protection/>
    </xf>
    <xf numFmtId="0" fontId="136" fillId="0" borderId="20" xfId="0" applyFont="1" applyBorder="1" applyAlignment="1" applyProtection="1">
      <alignment vertical="top"/>
      <protection/>
    </xf>
    <xf numFmtId="3" fontId="136" fillId="0" borderId="55" xfId="0" applyNumberFormat="1" applyFont="1" applyBorder="1" applyAlignment="1" applyProtection="1">
      <alignment vertical="center"/>
      <protection/>
    </xf>
    <xf numFmtId="185" fontId="141" fillId="0" borderId="24" xfId="63" applyNumberFormat="1" applyFont="1" applyBorder="1" applyAlignment="1" applyProtection="1">
      <alignment horizontal="right" vertical="top"/>
      <protection/>
    </xf>
    <xf numFmtId="193" fontId="56" fillId="0" borderId="53" xfId="0" applyNumberFormat="1" applyFont="1" applyBorder="1" applyAlignment="1" applyProtection="1">
      <alignment horizontal="right" vertical="center" shrinkToFit="1"/>
      <protection/>
    </xf>
    <xf numFmtId="0" fontId="136" fillId="0" borderId="25" xfId="0" applyFont="1" applyBorder="1" applyAlignment="1" applyProtection="1">
      <alignment vertical="top"/>
      <protection/>
    </xf>
    <xf numFmtId="49" fontId="96" fillId="26" borderId="11" xfId="0" applyNumberFormat="1" applyFont="1" applyFill="1" applyBorder="1" applyAlignment="1" applyProtection="1">
      <alignment vertical="center" shrinkToFit="1"/>
      <protection/>
    </xf>
    <xf numFmtId="49" fontId="96" fillId="26" borderId="43" xfId="0" applyNumberFormat="1" applyFont="1" applyFill="1" applyBorder="1" applyAlignment="1" applyProtection="1">
      <alignment vertical="center" shrinkToFit="1"/>
      <protection/>
    </xf>
    <xf numFmtId="49" fontId="96" fillId="26" borderId="12" xfId="0" applyNumberFormat="1" applyFont="1" applyFill="1" applyBorder="1" applyAlignment="1" applyProtection="1">
      <alignment vertical="center" shrinkToFit="1"/>
      <protection/>
    </xf>
    <xf numFmtId="193" fontId="96" fillId="0" borderId="69" xfId="0" applyNumberFormat="1" applyFont="1" applyBorder="1" applyAlignment="1" applyProtection="1">
      <alignment vertical="top"/>
      <protection/>
    </xf>
    <xf numFmtId="193" fontId="56" fillId="0" borderId="65" xfId="0" applyNumberFormat="1" applyFont="1" applyBorder="1" applyAlignment="1" applyProtection="1">
      <alignment vertical="top" shrinkToFit="1"/>
      <protection/>
    </xf>
    <xf numFmtId="193" fontId="136" fillId="0" borderId="69" xfId="0" applyNumberFormat="1" applyFont="1" applyBorder="1" applyAlignment="1" applyProtection="1">
      <alignment vertical="top"/>
      <protection/>
    </xf>
    <xf numFmtId="193" fontId="136" fillId="0" borderId="65" xfId="0" applyNumberFormat="1" applyFont="1" applyBorder="1" applyAlignment="1" applyProtection="1">
      <alignment vertical="top"/>
      <protection/>
    </xf>
    <xf numFmtId="0" fontId="136" fillId="0" borderId="11" xfId="0" applyFont="1" applyBorder="1" applyAlignment="1" applyProtection="1">
      <alignment vertical="top"/>
      <protection/>
    </xf>
    <xf numFmtId="193" fontId="56" fillId="0" borderId="13" xfId="0" applyNumberFormat="1" applyFont="1" applyBorder="1" applyAlignment="1" applyProtection="1">
      <alignment vertical="top" shrinkToFit="1"/>
      <protection/>
    </xf>
    <xf numFmtId="3" fontId="0" fillId="0" borderId="120" xfId="0" applyNumberFormat="1" applyBorder="1" applyAlignment="1" applyProtection="1">
      <alignment vertical="center"/>
      <protection/>
    </xf>
    <xf numFmtId="49" fontId="136" fillId="0" borderId="73" xfId="0" applyNumberFormat="1" applyFont="1" applyBorder="1" applyAlignment="1" applyProtection="1">
      <alignment horizontal="center" vertical="center" shrinkToFit="1"/>
      <protection/>
    </xf>
    <xf numFmtId="0" fontId="96" fillId="0" borderId="39" xfId="0" applyFont="1" applyBorder="1" applyAlignment="1" applyProtection="1">
      <alignment horizontal="left" vertical="center"/>
      <protection/>
    </xf>
    <xf numFmtId="0" fontId="101" fillId="26" borderId="40" xfId="0" applyFont="1" applyFill="1" applyBorder="1" applyAlignment="1" applyProtection="1">
      <alignment horizontal="right" vertical="center" shrinkToFit="1"/>
      <protection/>
    </xf>
    <xf numFmtId="0" fontId="138" fillId="0" borderId="29" xfId="0" applyFont="1" applyBorder="1" applyAlignment="1" applyProtection="1">
      <alignment vertical="center"/>
      <protection/>
    </xf>
    <xf numFmtId="0" fontId="136" fillId="0" borderId="71" xfId="0" applyFont="1" applyBorder="1" applyAlignment="1" applyProtection="1">
      <alignment vertical="top"/>
      <protection/>
    </xf>
    <xf numFmtId="0" fontId="138" fillId="0" borderId="23" xfId="0" applyFont="1" applyBorder="1" applyAlignment="1" applyProtection="1">
      <alignment vertical="center"/>
      <protection/>
    </xf>
    <xf numFmtId="0" fontId="136" fillId="0" borderId="37" xfId="0" applyFont="1" applyBorder="1" applyAlignment="1" applyProtection="1">
      <alignment vertical="top"/>
      <protection/>
    </xf>
    <xf numFmtId="0" fontId="136" fillId="0" borderId="37" xfId="0" applyFont="1" applyBorder="1" applyAlignment="1" applyProtection="1">
      <alignment/>
      <protection/>
    </xf>
    <xf numFmtId="0" fontId="96" fillId="0" borderId="26" xfId="0" applyFont="1" applyBorder="1" applyAlignment="1" applyProtection="1">
      <alignment horizontal="left" vertical="center"/>
      <protection/>
    </xf>
    <xf numFmtId="0" fontId="89" fillId="26" borderId="27" xfId="0" applyFont="1" applyFill="1" applyBorder="1" applyAlignment="1" applyProtection="1">
      <alignment horizontal="center" vertical="center" shrinkToFit="1"/>
      <protection/>
    </xf>
    <xf numFmtId="193" fontId="136" fillId="0" borderId="52" xfId="0" applyNumberFormat="1" applyFont="1" applyBorder="1" applyAlignment="1" applyProtection="1">
      <alignment vertical="top"/>
      <protection/>
    </xf>
    <xf numFmtId="0" fontId="136" fillId="0" borderId="79" xfId="0" applyFont="1" applyBorder="1" applyAlignment="1" applyProtection="1">
      <alignment/>
      <protection/>
    </xf>
    <xf numFmtId="193" fontId="138" fillId="0" borderId="28" xfId="0" applyNumberFormat="1" applyFont="1" applyBorder="1" applyAlignment="1" applyProtection="1">
      <alignment/>
      <protection/>
    </xf>
    <xf numFmtId="3" fontId="143" fillId="0" borderId="131" xfId="0" applyNumberFormat="1" applyFont="1" applyBorder="1" applyAlignment="1" applyProtection="1">
      <alignment vertical="center"/>
      <protection/>
    </xf>
    <xf numFmtId="49" fontId="96" fillId="26" borderId="43" xfId="0" applyNumberFormat="1" applyFont="1" applyFill="1" applyBorder="1" applyAlignment="1" applyProtection="1">
      <alignment horizontal="left" vertical="center"/>
      <protection/>
    </xf>
    <xf numFmtId="49" fontId="96" fillId="26" borderId="44" xfId="0" applyNumberFormat="1" applyFont="1" applyFill="1" applyBorder="1" applyAlignment="1" applyProtection="1">
      <alignment vertical="center" shrinkToFit="1"/>
      <protection/>
    </xf>
    <xf numFmtId="193" fontId="56" fillId="0" borderId="65" xfId="0" applyNumberFormat="1" applyFont="1" applyBorder="1" applyAlignment="1" applyProtection="1">
      <alignment horizontal="right" vertical="center"/>
      <protection/>
    </xf>
    <xf numFmtId="193" fontId="136" fillId="0" borderId="44" xfId="0" applyNumberFormat="1" applyFont="1" applyBorder="1" applyAlignment="1" applyProtection="1">
      <alignment horizontal="right" vertical="center"/>
      <protection/>
    </xf>
    <xf numFmtId="193" fontId="136" fillId="0" borderId="69" xfId="0" applyNumberFormat="1" applyFont="1" applyBorder="1" applyAlignment="1" applyProtection="1">
      <alignment horizontal="right" vertical="center"/>
      <protection/>
    </xf>
    <xf numFmtId="193" fontId="136" fillId="0" borderId="11" xfId="0" applyNumberFormat="1" applyFont="1" applyBorder="1" applyAlignment="1" applyProtection="1">
      <alignment horizontal="right" vertical="center"/>
      <protection/>
    </xf>
    <xf numFmtId="193" fontId="56" fillId="0" borderId="13" xfId="0" applyNumberFormat="1" applyFont="1" applyBorder="1" applyAlignment="1" applyProtection="1">
      <alignment horizontal="right" vertical="center"/>
      <protection/>
    </xf>
    <xf numFmtId="3" fontId="136" fillId="0" borderId="44" xfId="0" applyNumberFormat="1" applyFont="1" applyBorder="1" applyAlignment="1" applyProtection="1">
      <alignment vertical="center"/>
      <protection/>
    </xf>
    <xf numFmtId="3" fontId="143" fillId="0" borderId="120" xfId="0" applyNumberFormat="1" applyFont="1" applyBorder="1" applyAlignment="1" applyProtection="1">
      <alignment vertical="center"/>
      <protection/>
    </xf>
    <xf numFmtId="0" fontId="96" fillId="0" borderId="15" xfId="0" applyFont="1" applyBorder="1" applyAlignment="1" applyProtection="1">
      <alignment vertical="center"/>
      <protection/>
    </xf>
    <xf numFmtId="0" fontId="101" fillId="26" borderId="16" xfId="0" applyFont="1" applyFill="1" applyBorder="1" applyAlignment="1" applyProtection="1">
      <alignment horizontal="center" vertical="center" shrinkToFit="1"/>
      <protection/>
    </xf>
    <xf numFmtId="185" fontId="141" fillId="0" borderId="51" xfId="63" applyNumberFormat="1" applyFont="1" applyBorder="1" applyAlignment="1" applyProtection="1">
      <alignment horizontal="right" vertical="center" shrinkToFit="1"/>
      <protection/>
    </xf>
    <xf numFmtId="193" fontId="96" fillId="0" borderId="16" xfId="0" applyNumberFormat="1" applyFont="1" applyBorder="1" applyAlignment="1" applyProtection="1">
      <alignment horizontal="right" vertical="center"/>
      <protection/>
    </xf>
    <xf numFmtId="193" fontId="56" fillId="0" borderId="18" xfId="0" applyNumberFormat="1" applyFont="1" applyBorder="1" applyAlignment="1" applyProtection="1">
      <alignment horizontal="right" vertical="center" shrinkToFit="1"/>
      <protection/>
    </xf>
    <xf numFmtId="193" fontId="136" fillId="0" borderId="16" xfId="0" applyNumberFormat="1" applyFont="1" applyBorder="1" applyAlignment="1" applyProtection="1">
      <alignment horizontal="right" vertical="center"/>
      <protection/>
    </xf>
    <xf numFmtId="193" fontId="136" fillId="0" borderId="38" xfId="0" applyNumberFormat="1" applyFont="1" applyBorder="1" applyAlignment="1" applyProtection="1">
      <alignment horizontal="right" vertical="center"/>
      <protection/>
    </xf>
    <xf numFmtId="0" fontId="136" fillId="0" borderId="41" xfId="0" applyFont="1" applyBorder="1" applyAlignment="1" applyProtection="1">
      <alignment vertical="center"/>
      <protection/>
    </xf>
    <xf numFmtId="193" fontId="56" fillId="0" borderId="29" xfId="0" applyNumberFormat="1" applyFont="1" applyBorder="1" applyAlignment="1" applyProtection="1">
      <alignment horizontal="right" vertical="center" shrinkToFit="1"/>
      <protection/>
    </xf>
    <xf numFmtId="185" fontId="141" fillId="0" borderId="18" xfId="63" applyNumberFormat="1" applyFont="1" applyBorder="1" applyAlignment="1" applyProtection="1">
      <alignment horizontal="right" vertical="center" shrinkToFit="1"/>
      <protection/>
    </xf>
    <xf numFmtId="0" fontId="136" fillId="0" borderId="20" xfId="0" applyFont="1" applyBorder="1" applyAlignment="1" applyProtection="1">
      <alignment vertical="center"/>
      <protection/>
    </xf>
    <xf numFmtId="0" fontId="96" fillId="0" borderId="26" xfId="0" applyFont="1" applyBorder="1" applyAlignment="1" applyProtection="1">
      <alignment vertical="center"/>
      <protection/>
    </xf>
    <xf numFmtId="193" fontId="136" fillId="0" borderId="46" xfId="0" applyNumberFormat="1" applyFont="1" applyBorder="1" applyAlignment="1" applyProtection="1">
      <alignment vertical="top"/>
      <protection/>
    </xf>
    <xf numFmtId="37" fontId="136" fillId="0" borderId="136" xfId="0" applyNumberFormat="1" applyFont="1" applyBorder="1" applyAlignment="1" applyProtection="1">
      <alignment vertical="center" shrinkToFit="1"/>
      <protection/>
    </xf>
    <xf numFmtId="0" fontId="138" fillId="0" borderId="28" xfId="0" applyFont="1" applyBorder="1" applyAlignment="1" applyProtection="1">
      <alignment vertical="center"/>
      <protection/>
    </xf>
    <xf numFmtId="0" fontId="136" fillId="0" borderId="68" xfId="0" applyFont="1" applyBorder="1" applyAlignment="1" applyProtection="1">
      <alignment/>
      <protection/>
    </xf>
    <xf numFmtId="3" fontId="136" fillId="0" borderId="34" xfId="0" applyNumberFormat="1" applyFont="1" applyBorder="1" applyAlignment="1" applyProtection="1">
      <alignment vertical="center"/>
      <protection/>
    </xf>
    <xf numFmtId="3" fontId="143" fillId="0" borderId="127" xfId="0" applyNumberFormat="1" applyFont="1" applyBorder="1" applyAlignment="1" applyProtection="1">
      <alignment vertical="center"/>
      <protection/>
    </xf>
    <xf numFmtId="0" fontId="56" fillId="26" borderId="22" xfId="0" applyFont="1" applyFill="1" applyBorder="1" applyAlignment="1" applyProtection="1">
      <alignment vertical="center"/>
      <protection/>
    </xf>
    <xf numFmtId="0" fontId="56" fillId="26" borderId="33" xfId="0" applyFont="1" applyFill="1" applyBorder="1" applyAlignment="1" applyProtection="1">
      <alignment vertical="center"/>
      <protection/>
    </xf>
    <xf numFmtId="0" fontId="101" fillId="26" borderId="34" xfId="0" applyFont="1" applyFill="1" applyBorder="1" applyAlignment="1" applyProtection="1">
      <alignment horizontal="center" vertical="center" shrinkToFit="1"/>
      <protection/>
    </xf>
    <xf numFmtId="193" fontId="56" fillId="0" borderId="35" xfId="0" applyNumberFormat="1" applyFont="1" applyBorder="1" applyAlignment="1" applyProtection="1">
      <alignment horizontal="right" vertical="center" shrinkToFit="1"/>
      <protection/>
    </xf>
    <xf numFmtId="0" fontId="39" fillId="0" borderId="21" xfId="0" applyFont="1" applyBorder="1" applyAlignment="1" applyProtection="1">
      <alignment vertical="center"/>
      <protection/>
    </xf>
    <xf numFmtId="3" fontId="136" fillId="0" borderId="78" xfId="0" applyNumberFormat="1" applyFont="1" applyBorder="1" applyAlignment="1" applyProtection="1">
      <alignment vertical="center"/>
      <protection/>
    </xf>
    <xf numFmtId="193" fontId="56" fillId="26" borderId="131" xfId="0" applyNumberFormat="1" applyFont="1" applyFill="1" applyBorder="1" applyAlignment="1" applyProtection="1">
      <alignment horizontal="right" vertical="center" shrinkToFit="1"/>
      <protection/>
    </xf>
    <xf numFmtId="0" fontId="56" fillId="0" borderId="39" xfId="0" applyFont="1" applyBorder="1" applyAlignment="1" applyProtection="1">
      <alignment horizontal="left" vertical="center"/>
      <protection/>
    </xf>
    <xf numFmtId="0" fontId="136" fillId="0" borderId="126" xfId="0" applyFont="1" applyBorder="1" applyAlignment="1" applyProtection="1">
      <alignment horizontal="right" vertical="center"/>
      <protection/>
    </xf>
    <xf numFmtId="0" fontId="56" fillId="0" borderId="21" xfId="0" applyFont="1" applyBorder="1" applyAlignment="1" applyProtection="1">
      <alignment horizontal="center" vertical="center"/>
      <protection/>
    </xf>
    <xf numFmtId="3" fontId="0" fillId="0" borderId="131" xfId="0" applyNumberFormat="1" applyBorder="1" applyAlignment="1" applyProtection="1">
      <alignment vertical="center"/>
      <protection/>
    </xf>
    <xf numFmtId="193" fontId="149" fillId="0" borderId="28" xfId="0" applyNumberFormat="1" applyFont="1" applyBorder="1" applyAlignment="1" applyProtection="1">
      <alignment vertical="center"/>
      <protection/>
    </xf>
    <xf numFmtId="0" fontId="149" fillId="0" borderId="28" xfId="0" applyFont="1" applyBorder="1" applyAlignment="1" applyProtection="1">
      <alignment vertical="center"/>
      <protection/>
    </xf>
    <xf numFmtId="0" fontId="136" fillId="0" borderId="12" xfId="0" applyFont="1" applyBorder="1" applyAlignment="1" applyProtection="1">
      <alignment vertical="top"/>
      <protection/>
    </xf>
    <xf numFmtId="193" fontId="0" fillId="0" borderId="120" xfId="0" applyNumberFormat="1" applyBorder="1" applyAlignment="1" applyProtection="1">
      <alignment vertical="center"/>
      <protection/>
    </xf>
    <xf numFmtId="0" fontId="96" fillId="26" borderId="36" xfId="0" applyFont="1" applyFill="1" applyBorder="1" applyAlignment="1" applyProtection="1">
      <alignment vertical="center"/>
      <protection/>
    </xf>
    <xf numFmtId="37" fontId="136" fillId="0" borderId="125" xfId="0" applyNumberFormat="1" applyFont="1" applyBorder="1" applyAlignment="1" applyProtection="1">
      <alignment vertical="center"/>
      <protection/>
    </xf>
    <xf numFmtId="193" fontId="136" fillId="0" borderId="16" xfId="0" applyNumberFormat="1" applyFont="1" applyBorder="1" applyAlignment="1" applyProtection="1">
      <alignment vertical="top"/>
      <protection/>
    </xf>
    <xf numFmtId="0" fontId="136" fillId="0" borderId="36" xfId="0" applyFont="1" applyBorder="1" applyAlignment="1" applyProtection="1">
      <alignment vertical="top"/>
      <protection/>
    </xf>
    <xf numFmtId="193" fontId="56" fillId="0" borderId="17" xfId="0" applyNumberFormat="1" applyFont="1" applyBorder="1" applyAlignment="1" applyProtection="1">
      <alignment vertical="top" shrinkToFit="1"/>
      <protection/>
    </xf>
    <xf numFmtId="0" fontId="149" fillId="0" borderId="23" xfId="0" applyFont="1" applyBorder="1" applyAlignment="1" applyProtection="1">
      <alignment vertical="center"/>
      <protection/>
    </xf>
    <xf numFmtId="193" fontId="96" fillId="0" borderId="27" xfId="0" applyNumberFormat="1" applyFont="1" applyBorder="1" applyAlignment="1" applyProtection="1">
      <alignment horizontal="right" vertical="center"/>
      <protection/>
    </xf>
    <xf numFmtId="193" fontId="56" fillId="25" borderId="52" xfId="0" applyNumberFormat="1" applyFont="1" applyFill="1" applyBorder="1" applyAlignment="1" applyProtection="1">
      <alignment horizontal="right" vertical="center" shrinkToFit="1"/>
      <protection/>
    </xf>
    <xf numFmtId="0" fontId="0" fillId="0" borderId="25" xfId="0" applyBorder="1" applyAlignment="1" applyProtection="1">
      <alignment vertical="center"/>
      <protection/>
    </xf>
    <xf numFmtId="0" fontId="56" fillId="0" borderId="26" xfId="0" applyFont="1" applyBorder="1" applyAlignment="1" applyProtection="1">
      <alignment vertical="center"/>
      <protection/>
    </xf>
    <xf numFmtId="193" fontId="136" fillId="0" borderId="56" xfId="0" applyNumberFormat="1" applyFont="1" applyBorder="1" applyAlignment="1" applyProtection="1">
      <alignment horizontal="right" vertical="center"/>
      <protection/>
    </xf>
    <xf numFmtId="0" fontId="136" fillId="0" borderId="79" xfId="0" applyFont="1" applyBorder="1" applyAlignment="1" applyProtection="1">
      <alignment vertical="center"/>
      <protection/>
    </xf>
    <xf numFmtId="0" fontId="146" fillId="0" borderId="0" xfId="0" applyFont="1" applyAlignment="1" applyProtection="1">
      <alignment vertical="center"/>
      <protection/>
    </xf>
    <xf numFmtId="0" fontId="92" fillId="0" borderId="137" xfId="0" applyFont="1" applyBorder="1" applyAlignment="1" applyProtection="1">
      <alignment vertical="center"/>
      <protection locked="0"/>
    </xf>
    <xf numFmtId="0" fontId="150" fillId="0" borderId="137" xfId="0" applyFont="1" applyBorder="1" applyAlignment="1" applyProtection="1">
      <alignment vertical="center" shrinkToFit="1"/>
      <protection locked="0"/>
    </xf>
    <xf numFmtId="0" fontId="92" fillId="0" borderId="82" xfId="0" applyFont="1" applyBorder="1" applyAlignment="1" applyProtection="1">
      <alignment vertical="center"/>
      <protection locked="0"/>
    </xf>
    <xf numFmtId="0" fontId="150" fillId="0" borderId="10" xfId="0" applyFont="1" applyBorder="1" applyAlignment="1" applyProtection="1">
      <alignment vertical="center" shrinkToFit="1"/>
      <protection locked="0"/>
    </xf>
    <xf numFmtId="176" fontId="103" fillId="0" borderId="10" xfId="0" applyNumberFormat="1" applyFont="1" applyBorder="1" applyAlignment="1" applyProtection="1">
      <alignment vertical="center"/>
      <protection locked="0"/>
    </xf>
    <xf numFmtId="176" fontId="151" fillId="0" borderId="10" xfId="0" applyNumberFormat="1" applyFont="1" applyBorder="1" applyAlignment="1" applyProtection="1">
      <alignment vertical="top" wrapText="1"/>
      <protection locked="0"/>
    </xf>
    <xf numFmtId="0" fontId="93" fillId="0" borderId="138" xfId="0" applyFont="1" applyBorder="1" applyAlignment="1" applyProtection="1">
      <alignment vertical="center"/>
      <protection locked="0"/>
    </xf>
    <xf numFmtId="0" fontId="93" fillId="0" borderId="66" xfId="0" applyFont="1" applyBorder="1" applyAlignment="1" applyProtection="1">
      <alignment vertical="center"/>
      <protection locked="0"/>
    </xf>
    <xf numFmtId="0" fontId="92" fillId="0" borderId="66" xfId="0" applyFont="1" applyBorder="1" applyAlignment="1" applyProtection="1">
      <alignment vertical="center"/>
      <protection locked="0"/>
    </xf>
    <xf numFmtId="0" fontId="114" fillId="0" borderId="30" xfId="0" applyFont="1" applyBorder="1" applyAlignment="1" applyProtection="1">
      <alignment vertical="center"/>
      <protection locked="0"/>
    </xf>
    <xf numFmtId="0" fontId="114" fillId="0" borderId="42" xfId="0" applyFont="1" applyBorder="1" applyAlignment="1" applyProtection="1">
      <alignment vertical="center"/>
      <protection locked="0"/>
    </xf>
    <xf numFmtId="0" fontId="0" fillId="0" borderId="139" xfId="0" applyBorder="1" applyAlignment="1" applyProtection="1">
      <alignment vertical="center"/>
      <protection locked="0"/>
    </xf>
    <xf numFmtId="183" fontId="95" fillId="0" borderId="10" xfId="0" applyNumberFormat="1" applyFont="1" applyBorder="1" applyAlignment="1" applyProtection="1">
      <alignment vertical="center"/>
      <protection locked="0"/>
    </xf>
    <xf numFmtId="183" fontId="150" fillId="0" borderId="0" xfId="0" applyNumberFormat="1" applyFont="1" applyAlignment="1" applyProtection="1">
      <alignment vertical="center" shrinkToFit="1"/>
      <protection locked="0"/>
    </xf>
    <xf numFmtId="183" fontId="92" fillId="0" borderId="10" xfId="0" applyNumberFormat="1" applyFont="1" applyBorder="1" applyAlignment="1" applyProtection="1">
      <alignment vertical="center"/>
      <protection locked="0"/>
    </xf>
    <xf numFmtId="183" fontId="150" fillId="0" borderId="10" xfId="0" applyNumberFormat="1" applyFont="1" applyBorder="1" applyAlignment="1" applyProtection="1">
      <alignment vertical="center" shrinkToFit="1"/>
      <protection locked="0"/>
    </xf>
    <xf numFmtId="183" fontId="92" fillId="0" borderId="30" xfId="0" applyNumberFormat="1" applyFont="1" applyBorder="1" applyAlignment="1" applyProtection="1">
      <alignment horizontal="right" vertical="center"/>
      <protection locked="0"/>
    </xf>
    <xf numFmtId="183" fontId="92" fillId="0" borderId="31" xfId="0" applyNumberFormat="1" applyFont="1" applyBorder="1" applyAlignment="1" applyProtection="1">
      <alignment horizontal="right" vertical="center"/>
      <protection locked="0"/>
    </xf>
    <xf numFmtId="183" fontId="103" fillId="0" borderId="10" xfId="0" applyNumberFormat="1" applyFont="1" applyBorder="1" applyAlignment="1" applyProtection="1">
      <alignment vertical="center"/>
      <protection locked="0"/>
    </xf>
    <xf numFmtId="0" fontId="92" fillId="0" borderId="138" xfId="0" applyFont="1" applyBorder="1" applyAlignment="1" applyProtection="1">
      <alignment vertical="center"/>
      <protection locked="0"/>
    </xf>
    <xf numFmtId="0" fontId="93" fillId="0" borderId="47" xfId="0" applyFont="1" applyBorder="1" applyAlignment="1" applyProtection="1">
      <alignment vertical="center"/>
      <protection locked="0"/>
    </xf>
    <xf numFmtId="183" fontId="151" fillId="0" borderId="10" xfId="0" applyNumberFormat="1" applyFont="1" applyBorder="1" applyAlignment="1" applyProtection="1">
      <alignment vertical="top" wrapText="1"/>
      <protection locked="0"/>
    </xf>
    <xf numFmtId="0" fontId="151" fillId="0" borderId="10" xfId="0" applyFont="1" applyBorder="1" applyAlignment="1" applyProtection="1">
      <alignment vertical="top" wrapText="1"/>
      <protection locked="0"/>
    </xf>
    <xf numFmtId="0" fontId="137" fillId="0" borderId="0" xfId="0" applyFont="1" applyAlignment="1" applyProtection="1">
      <alignment vertical="center"/>
      <protection/>
    </xf>
    <xf numFmtId="14" fontId="137" fillId="0" borderId="0" xfId="0" applyNumberFormat="1" applyFont="1" applyAlignment="1" applyProtection="1">
      <alignment vertical="center"/>
      <protection/>
    </xf>
    <xf numFmtId="0" fontId="146" fillId="0" borderId="48" xfId="0" applyFont="1" applyBorder="1" applyAlignment="1" applyProtection="1">
      <alignment vertical="center"/>
      <protection/>
    </xf>
    <xf numFmtId="0" fontId="146" fillId="0" borderId="66" xfId="0" applyFont="1" applyBorder="1" applyAlignment="1" applyProtection="1">
      <alignment vertical="center"/>
      <protection/>
    </xf>
    <xf numFmtId="0" fontId="152" fillId="0" borderId="66" xfId="0" applyFont="1" applyBorder="1" applyAlignment="1" applyProtection="1">
      <alignment vertical="center"/>
      <protection/>
    </xf>
    <xf numFmtId="38" fontId="146" fillId="0" borderId="48" xfId="0" applyNumberFormat="1" applyFont="1" applyBorder="1" applyAlignment="1" applyProtection="1">
      <alignment vertical="center"/>
      <protection/>
    </xf>
    <xf numFmtId="0" fontId="146" fillId="0" borderId="47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0" fillId="0" borderId="48" xfId="0" applyFont="1" applyBorder="1" applyAlignment="1" applyProtection="1">
      <alignment horizontal="center" vertical="center" textRotation="255"/>
      <protection locked="0"/>
    </xf>
    <xf numFmtId="0" fontId="0" fillId="0" borderId="10" xfId="0" applyFont="1" applyBorder="1" applyAlignment="1" applyProtection="1">
      <alignment horizontal="center" vertical="center" textRotation="255"/>
      <protection locked="0"/>
    </xf>
    <xf numFmtId="0" fontId="23" fillId="0" borderId="10" xfId="0" applyFont="1" applyBorder="1" applyAlignment="1" applyProtection="1">
      <alignment horizontal="center" vertical="center" textRotation="255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136" fillId="0" borderId="140" xfId="0" applyFont="1" applyBorder="1" applyAlignment="1" applyProtection="1">
      <alignment horizontal="left" vertical="center"/>
      <protection locked="0"/>
    </xf>
    <xf numFmtId="0" fontId="136" fillId="0" borderId="140" xfId="0" applyFont="1" applyBorder="1" applyAlignment="1" applyProtection="1">
      <alignment vertical="center"/>
      <protection locked="0"/>
    </xf>
    <xf numFmtId="0" fontId="136" fillId="0" borderId="141" xfId="0" applyFont="1" applyBorder="1" applyAlignment="1" applyProtection="1">
      <alignment vertical="center"/>
      <protection locked="0"/>
    </xf>
    <xf numFmtId="0" fontId="138" fillId="0" borderId="140" xfId="0" applyFont="1" applyBorder="1" applyAlignment="1" applyProtection="1">
      <alignment horizontal="left" vertical="center"/>
      <protection locked="0"/>
    </xf>
    <xf numFmtId="0" fontId="138" fillId="0" borderId="0" xfId="0" applyFont="1" applyAlignment="1" applyProtection="1">
      <alignment horizontal="left" vertical="center"/>
      <protection locked="0"/>
    </xf>
    <xf numFmtId="0" fontId="136" fillId="0" borderId="0" xfId="0" applyFont="1" applyAlignment="1" applyProtection="1">
      <alignment horizontal="left" vertical="center"/>
      <protection locked="0"/>
    </xf>
    <xf numFmtId="0" fontId="136" fillId="0" borderId="109" xfId="0" applyFont="1" applyBorder="1" applyAlignment="1" applyProtection="1">
      <alignment horizontal="left" vertical="center"/>
      <protection locked="0"/>
    </xf>
    <xf numFmtId="193" fontId="141" fillId="26" borderId="51" xfId="0" applyNumberFormat="1" applyFont="1" applyFill="1" applyBorder="1" applyAlignment="1" applyProtection="1">
      <alignment horizontal="right" vertical="center" shrinkToFit="1"/>
      <protection/>
    </xf>
    <xf numFmtId="38" fontId="54" fillId="0" borderId="41" xfId="50" applyFont="1" applyBorder="1" applyAlignment="1">
      <alignment vertical="center" shrinkToFit="1"/>
    </xf>
    <xf numFmtId="38" fontId="55" fillId="0" borderId="41" xfId="50" applyFont="1" applyBorder="1" applyAlignment="1">
      <alignment horizontal="center" vertical="center" shrinkToFit="1"/>
    </xf>
    <xf numFmtId="38" fontId="28" fillId="0" borderId="10" xfId="50" applyFont="1" applyBorder="1" applyAlignment="1">
      <alignment vertical="center" shrinkToFit="1"/>
    </xf>
    <xf numFmtId="38" fontId="28" fillId="0" borderId="14" xfId="50" applyFont="1" applyBorder="1" applyAlignment="1">
      <alignment vertical="center" shrinkToFit="1"/>
    </xf>
    <xf numFmtId="38" fontId="4" fillId="0" borderId="36" xfId="50" applyFont="1" applyBorder="1" applyAlignment="1">
      <alignment vertical="center" shrinkToFit="1"/>
    </xf>
    <xf numFmtId="183" fontId="92" fillId="0" borderId="42" xfId="0" applyNumberFormat="1" applyFont="1" applyBorder="1" applyAlignment="1" applyProtection="1">
      <alignment horizontal="right" vertical="center"/>
      <protection locked="0"/>
    </xf>
    <xf numFmtId="3" fontId="96" fillId="0" borderId="21" xfId="0" applyNumberFormat="1" applyFont="1" applyBorder="1" applyAlignment="1" applyProtection="1">
      <alignment horizontal="right" vertical="center" shrinkToFit="1"/>
      <protection/>
    </xf>
    <xf numFmtId="3" fontId="96" fillId="0" borderId="33" xfId="0" applyNumberFormat="1" applyFont="1" applyBorder="1" applyAlignment="1" applyProtection="1">
      <alignment horizontal="right" vertical="center" shrinkToFit="1"/>
      <protection/>
    </xf>
    <xf numFmtId="3" fontId="96" fillId="0" borderId="26" xfId="0" applyNumberFormat="1" applyFont="1" applyBorder="1" applyAlignment="1" applyProtection="1">
      <alignment horizontal="right" vertical="center" shrinkToFit="1"/>
      <protection/>
    </xf>
    <xf numFmtId="37" fontId="136" fillId="0" borderId="39" xfId="0" applyNumberFormat="1" applyFont="1" applyBorder="1" applyAlignment="1" applyProtection="1">
      <alignment vertical="center" shrinkToFit="1"/>
      <protection/>
    </xf>
    <xf numFmtId="37" fontId="96" fillId="0" borderId="21" xfId="0" applyNumberFormat="1" applyFont="1" applyBorder="1" applyAlignment="1" applyProtection="1">
      <alignment horizontal="right" vertical="center" shrinkToFit="1"/>
      <protection/>
    </xf>
    <xf numFmtId="3" fontId="96" fillId="0" borderId="15" xfId="0" applyNumberFormat="1" applyFont="1" applyBorder="1" applyAlignment="1" applyProtection="1">
      <alignment horizontal="right" vertical="center" shrinkToFit="1"/>
      <protection/>
    </xf>
    <xf numFmtId="37" fontId="136" fillId="0" borderId="26" xfId="0" applyNumberFormat="1" applyFont="1" applyBorder="1" applyAlignment="1" applyProtection="1">
      <alignment vertical="center" shrinkToFit="1"/>
      <protection/>
    </xf>
    <xf numFmtId="37" fontId="136" fillId="0" borderId="15" xfId="0" applyNumberFormat="1" applyFont="1" applyBorder="1" applyAlignment="1" applyProtection="1">
      <alignment vertical="center"/>
      <protection/>
    </xf>
    <xf numFmtId="185" fontId="141" fillId="0" borderId="23" xfId="63" applyNumberFormat="1" applyFont="1" applyBorder="1" applyAlignment="1" applyProtection="1">
      <alignment horizontal="right" vertical="center"/>
      <protection/>
    </xf>
    <xf numFmtId="185" fontId="142" fillId="0" borderId="37" xfId="63" applyNumberFormat="1" applyFont="1" applyBorder="1" applyAlignment="1" applyProtection="1">
      <alignment horizontal="right" vertical="center"/>
      <protection/>
    </xf>
    <xf numFmtId="185" fontId="142" fillId="0" borderId="37" xfId="63" applyNumberFormat="1" applyFont="1" applyBorder="1" applyAlignment="1" applyProtection="1">
      <alignment horizontal="right" vertical="center" shrinkToFit="1"/>
      <protection/>
    </xf>
    <xf numFmtId="185" fontId="141" fillId="0" borderId="29" xfId="63" applyNumberFormat="1" applyFont="1" applyBorder="1" applyAlignment="1" applyProtection="1">
      <alignment horizontal="right" vertical="center"/>
      <protection/>
    </xf>
    <xf numFmtId="193" fontId="138" fillId="0" borderId="17" xfId="0" applyNumberFormat="1" applyFont="1" applyBorder="1" applyAlignment="1" applyProtection="1">
      <alignment vertical="center" shrinkToFit="1"/>
      <protection/>
    </xf>
    <xf numFmtId="193" fontId="138" fillId="0" borderId="23" xfId="0" applyNumberFormat="1" applyFont="1" applyBorder="1" applyAlignment="1" applyProtection="1">
      <alignment vertical="center" shrinkToFit="1"/>
      <protection/>
    </xf>
    <xf numFmtId="193" fontId="56" fillId="26" borderId="17" xfId="0" applyNumberFormat="1" applyFont="1" applyFill="1" applyBorder="1" applyAlignment="1" applyProtection="1">
      <alignment horizontal="right" vertical="center" shrinkToFit="1"/>
      <protection/>
    </xf>
    <xf numFmtId="37" fontId="136" fillId="0" borderId="21" xfId="0" applyNumberFormat="1" applyFont="1" applyBorder="1" applyAlignment="1" applyProtection="1">
      <alignment vertical="center" shrinkToFit="1"/>
      <protection/>
    </xf>
    <xf numFmtId="37" fontId="136" fillId="0" borderId="21" xfId="0" applyNumberFormat="1" applyFont="1" applyBorder="1" applyAlignment="1" applyProtection="1">
      <alignment vertical="center"/>
      <protection/>
    </xf>
    <xf numFmtId="3" fontId="96" fillId="26" borderId="16" xfId="0" applyNumberFormat="1" applyFont="1" applyFill="1" applyBorder="1" applyAlignment="1" applyProtection="1">
      <alignment horizontal="right" vertical="center" shrinkToFit="1"/>
      <protection/>
    </xf>
    <xf numFmtId="3" fontId="96" fillId="0" borderId="22" xfId="0" applyNumberFormat="1" applyFont="1" applyBorder="1" applyAlignment="1" applyProtection="1">
      <alignment horizontal="right" vertical="center" shrinkToFit="1"/>
      <protection/>
    </xf>
    <xf numFmtId="3" fontId="96" fillId="0" borderId="34" xfId="0" applyNumberFormat="1" applyFont="1" applyBorder="1" applyAlignment="1" applyProtection="1">
      <alignment horizontal="right" vertical="center" shrinkToFit="1"/>
      <protection/>
    </xf>
    <xf numFmtId="3" fontId="96" fillId="0" borderId="16" xfId="0" applyNumberFormat="1" applyFont="1" applyBorder="1" applyAlignment="1" applyProtection="1">
      <alignment horizontal="right" vertical="center" shrinkToFit="1"/>
      <protection/>
    </xf>
    <xf numFmtId="37" fontId="136" fillId="0" borderId="40" xfId="0" applyNumberFormat="1" applyFont="1" applyBorder="1" applyAlignment="1" applyProtection="1">
      <alignment vertical="center" shrinkToFit="1"/>
      <protection/>
    </xf>
    <xf numFmtId="37" fontId="96" fillId="0" borderId="22" xfId="0" applyNumberFormat="1" applyFont="1" applyBorder="1" applyAlignment="1" applyProtection="1">
      <alignment horizontal="right" vertical="center" shrinkToFit="1"/>
      <protection/>
    </xf>
    <xf numFmtId="3" fontId="96" fillId="0" borderId="40" xfId="0" applyNumberFormat="1" applyFont="1" applyBorder="1" applyAlignment="1" applyProtection="1">
      <alignment horizontal="right" vertical="center" shrinkToFit="1"/>
      <protection/>
    </xf>
    <xf numFmtId="37" fontId="136" fillId="0" borderId="27" xfId="0" applyNumberFormat="1" applyFont="1" applyBorder="1" applyAlignment="1" applyProtection="1">
      <alignment vertical="center" shrinkToFit="1"/>
      <protection/>
    </xf>
    <xf numFmtId="37" fontId="136" fillId="0" borderId="34" xfId="0" applyNumberFormat="1" applyFont="1" applyBorder="1" applyAlignment="1" applyProtection="1">
      <alignment vertical="center" shrinkToFit="1"/>
      <protection/>
    </xf>
    <xf numFmtId="37" fontId="96" fillId="0" borderId="26" xfId="0" applyNumberFormat="1" applyFont="1" applyBorder="1" applyAlignment="1" applyProtection="1">
      <alignment horizontal="right" vertical="center" shrinkToFit="1"/>
      <protection/>
    </xf>
    <xf numFmtId="37" fontId="136" fillId="0" borderId="40" xfId="0" applyNumberFormat="1" applyFont="1" applyBorder="1" applyAlignment="1" applyProtection="1">
      <alignment vertical="center"/>
      <protection/>
    </xf>
    <xf numFmtId="185" fontId="96" fillId="26" borderId="40" xfId="0" applyNumberFormat="1" applyFont="1" applyFill="1" applyBorder="1" applyAlignment="1" applyProtection="1">
      <alignment horizontal="right" vertical="center" shrinkToFit="1"/>
      <protection/>
    </xf>
    <xf numFmtId="49" fontId="96" fillId="26" borderId="34" xfId="0" applyNumberFormat="1" applyFont="1" applyFill="1" applyBorder="1" applyAlignment="1" applyProtection="1">
      <alignment horizontal="right" vertical="center" shrinkToFit="1"/>
      <protection/>
    </xf>
    <xf numFmtId="185" fontId="96" fillId="26" borderId="16" xfId="0" applyNumberFormat="1" applyFont="1" applyFill="1" applyBorder="1" applyAlignment="1" applyProtection="1">
      <alignment horizontal="right" vertical="center" shrinkToFit="1"/>
      <protection/>
    </xf>
    <xf numFmtId="185" fontId="96" fillId="0" borderId="16" xfId="0" applyNumberFormat="1" applyFont="1" applyBorder="1" applyAlignment="1" applyProtection="1">
      <alignment horizontal="right" vertical="center" shrinkToFit="1"/>
      <protection/>
    </xf>
    <xf numFmtId="185" fontId="96" fillId="0" borderId="22" xfId="0" applyNumberFormat="1" applyFont="1" applyBorder="1" applyAlignment="1" applyProtection="1">
      <alignment horizontal="right" vertical="center" shrinkToFit="1"/>
      <protection/>
    </xf>
    <xf numFmtId="185" fontId="96" fillId="0" borderId="27" xfId="0" applyNumberFormat="1" applyFont="1" applyBorder="1" applyAlignment="1" applyProtection="1">
      <alignment horizontal="right" vertical="center" shrinkToFit="1"/>
      <protection/>
    </xf>
    <xf numFmtId="185" fontId="136" fillId="0" borderId="40" xfId="0" applyNumberFormat="1" applyFont="1" applyBorder="1" applyAlignment="1" applyProtection="1">
      <alignment vertical="center" shrinkToFit="1"/>
      <protection/>
    </xf>
    <xf numFmtId="185" fontId="136" fillId="0" borderId="16" xfId="0" applyNumberFormat="1" applyFont="1" applyBorder="1" applyAlignment="1" applyProtection="1">
      <alignment vertical="center" shrinkToFit="1"/>
      <protection/>
    </xf>
    <xf numFmtId="185" fontId="136" fillId="0" borderId="16" xfId="0" applyNumberFormat="1" applyFont="1" applyBorder="1" applyAlignment="1" applyProtection="1">
      <alignment vertical="center"/>
      <protection/>
    </xf>
    <xf numFmtId="185" fontId="96" fillId="0" borderId="34" xfId="0" applyNumberFormat="1" applyFont="1" applyBorder="1" applyAlignment="1" applyProtection="1">
      <alignment horizontal="right" vertical="center" shrinkToFit="1"/>
      <protection/>
    </xf>
    <xf numFmtId="193" fontId="56" fillId="0" borderId="37" xfId="0" applyNumberFormat="1" applyFont="1" applyBorder="1" applyAlignment="1" applyProtection="1">
      <alignment vertical="top" shrinkToFit="1"/>
      <protection/>
    </xf>
    <xf numFmtId="193" fontId="96" fillId="26" borderId="15" xfId="0" applyNumberFormat="1" applyFont="1" applyFill="1" applyBorder="1" applyAlignment="1" applyProtection="1">
      <alignment horizontal="right" vertical="center" shrinkToFit="1"/>
      <protection/>
    </xf>
    <xf numFmtId="193" fontId="96" fillId="0" borderId="39" xfId="0" applyNumberFormat="1" applyFont="1" applyBorder="1" applyAlignment="1" applyProtection="1">
      <alignment horizontal="right" vertical="center" shrinkToFit="1"/>
      <protection/>
    </xf>
    <xf numFmtId="193" fontId="96" fillId="0" borderId="21" xfId="0" applyNumberFormat="1" applyFont="1" applyBorder="1" applyAlignment="1" applyProtection="1">
      <alignment horizontal="right" vertical="center" shrinkToFit="1"/>
      <protection/>
    </xf>
    <xf numFmtId="193" fontId="96" fillId="0" borderId="15" xfId="0" applyNumberFormat="1" applyFont="1" applyBorder="1" applyAlignment="1" applyProtection="1">
      <alignment horizontal="right" vertical="center" shrinkToFit="1"/>
      <protection/>
    </xf>
    <xf numFmtId="193" fontId="136" fillId="0" borderId="26" xfId="0" applyNumberFormat="1" applyFont="1" applyBorder="1" applyAlignment="1" applyProtection="1">
      <alignment vertical="center" shrinkToFit="1"/>
      <protection/>
    </xf>
    <xf numFmtId="193" fontId="136" fillId="0" borderId="21" xfId="0" applyNumberFormat="1" applyFont="1" applyBorder="1" applyAlignment="1" applyProtection="1">
      <alignment vertical="center" shrinkToFit="1"/>
      <protection/>
    </xf>
    <xf numFmtId="193" fontId="136" fillId="0" borderId="21" xfId="0" applyNumberFormat="1" applyFont="1" applyBorder="1" applyAlignment="1" applyProtection="1">
      <alignment vertical="center"/>
      <protection/>
    </xf>
    <xf numFmtId="193" fontId="136" fillId="0" borderId="75" xfId="0" applyNumberFormat="1" applyFont="1" applyBorder="1" applyAlignment="1" applyProtection="1">
      <alignment vertical="center" shrinkToFit="1"/>
      <protection/>
    </xf>
    <xf numFmtId="37" fontId="96" fillId="0" borderId="33" xfId="0" applyNumberFormat="1" applyFont="1" applyBorder="1" applyAlignment="1" applyProtection="1">
      <alignment horizontal="right" vertical="center" shrinkToFit="1"/>
      <protection/>
    </xf>
    <xf numFmtId="193" fontId="136" fillId="0" borderId="45" xfId="0" applyNumberFormat="1" applyFont="1" applyBorder="1" applyAlignment="1" applyProtection="1">
      <alignment vertical="center"/>
      <protection/>
    </xf>
    <xf numFmtId="193" fontId="136" fillId="0" borderId="39" xfId="0" applyNumberFormat="1" applyFont="1" applyBorder="1" applyAlignment="1" applyProtection="1">
      <alignment vertical="center"/>
      <protection/>
    </xf>
    <xf numFmtId="193" fontId="136" fillId="0" borderId="33" xfId="0" applyNumberFormat="1" applyFont="1" applyBorder="1" applyAlignment="1" applyProtection="1">
      <alignment vertical="center"/>
      <protection/>
    </xf>
    <xf numFmtId="185" fontId="142" fillId="0" borderId="35" xfId="63" applyNumberFormat="1" applyFont="1" applyBorder="1" applyAlignment="1" applyProtection="1">
      <alignment horizontal="right" vertical="center" shrinkToFit="1"/>
      <protection/>
    </xf>
    <xf numFmtId="37" fontId="136" fillId="0" borderId="22" xfId="0" applyNumberFormat="1" applyFont="1" applyBorder="1" applyAlignment="1" applyProtection="1">
      <alignment vertical="center" shrinkToFit="1"/>
      <protection/>
    </xf>
    <xf numFmtId="37" fontId="136" fillId="0" borderId="22" xfId="0" applyNumberFormat="1" applyFont="1" applyBorder="1" applyAlignment="1" applyProtection="1">
      <alignment vertical="center"/>
      <protection/>
    </xf>
    <xf numFmtId="193" fontId="96" fillId="26" borderId="33" xfId="0" applyNumberFormat="1" applyFont="1" applyFill="1" applyBorder="1" applyAlignment="1" applyProtection="1">
      <alignment horizontal="right" vertical="center" shrinkToFit="1"/>
      <protection/>
    </xf>
    <xf numFmtId="193" fontId="96" fillId="26" borderId="40" xfId="0" applyNumberFormat="1" applyFont="1" applyFill="1" applyBorder="1" applyAlignment="1" applyProtection="1">
      <alignment horizontal="right" vertical="center" shrinkToFit="1"/>
      <protection/>
    </xf>
    <xf numFmtId="193" fontId="96" fillId="26" borderId="16" xfId="0" applyNumberFormat="1" applyFont="1" applyFill="1" applyBorder="1" applyAlignment="1" applyProtection="1">
      <alignment horizontal="right" vertical="center" shrinkToFit="1"/>
      <protection/>
    </xf>
    <xf numFmtId="193" fontId="96" fillId="26" borderId="27" xfId="0" applyNumberFormat="1" applyFont="1" applyFill="1" applyBorder="1" applyAlignment="1" applyProtection="1">
      <alignment horizontal="right" vertical="center" shrinkToFit="1"/>
      <protection/>
    </xf>
    <xf numFmtId="193" fontId="96" fillId="26" borderId="34" xfId="0" applyNumberFormat="1" applyFont="1" applyFill="1" applyBorder="1" applyAlignment="1" applyProtection="1">
      <alignment horizontal="right" vertical="center" shrinkToFit="1"/>
      <protection/>
    </xf>
    <xf numFmtId="193" fontId="136" fillId="0" borderId="44" xfId="0" applyNumberFormat="1" applyFont="1" applyBorder="1" applyAlignment="1" applyProtection="1">
      <alignment vertical="center"/>
      <protection/>
    </xf>
    <xf numFmtId="193" fontId="136" fillId="0" borderId="40" xfId="0" applyNumberFormat="1" applyFont="1" applyBorder="1" applyAlignment="1" applyProtection="1">
      <alignment vertical="center"/>
      <protection/>
    </xf>
    <xf numFmtId="193" fontId="56" fillId="26" borderId="19" xfId="0" applyNumberFormat="1" applyFont="1" applyFill="1" applyBorder="1" applyAlignment="1" applyProtection="1">
      <alignment horizontal="right" vertical="center" shrinkToFit="1"/>
      <protection/>
    </xf>
    <xf numFmtId="3" fontId="96" fillId="0" borderId="50" xfId="0" applyNumberFormat="1" applyFont="1" applyBorder="1" applyAlignment="1" applyProtection="1">
      <alignment horizontal="right" vertical="center" shrinkToFit="1"/>
      <protection/>
    </xf>
    <xf numFmtId="193" fontId="96" fillId="26" borderId="21" xfId="0" applyNumberFormat="1" applyFont="1" applyFill="1" applyBorder="1" applyAlignment="1" applyProtection="1">
      <alignment horizontal="right" vertical="center" shrinkToFit="1"/>
      <protection/>
    </xf>
    <xf numFmtId="193" fontId="96" fillId="26" borderId="26" xfId="0" applyNumberFormat="1" applyFont="1" applyFill="1" applyBorder="1" applyAlignment="1" applyProtection="1">
      <alignment horizontal="right" vertical="center" shrinkToFit="1"/>
      <protection/>
    </xf>
    <xf numFmtId="193" fontId="96" fillId="0" borderId="26" xfId="0" applyNumberFormat="1" applyFont="1" applyBorder="1" applyAlignment="1" applyProtection="1">
      <alignment horizontal="right" vertical="center" shrinkToFit="1"/>
      <protection/>
    </xf>
    <xf numFmtId="193" fontId="56" fillId="26" borderId="22" xfId="0" applyNumberFormat="1" applyFont="1" applyFill="1" applyBorder="1" applyAlignment="1" applyProtection="1">
      <alignment horizontal="right" vertical="center" shrinkToFit="1"/>
      <protection/>
    </xf>
    <xf numFmtId="193" fontId="56" fillId="0" borderId="22" xfId="0" applyNumberFormat="1" applyFont="1" applyBorder="1" applyAlignment="1" applyProtection="1">
      <alignment horizontal="right" vertical="center" shrinkToFit="1"/>
      <protection/>
    </xf>
    <xf numFmtId="193" fontId="56" fillId="0" borderId="27" xfId="0" applyNumberFormat="1" applyFont="1" applyBorder="1" applyAlignment="1" applyProtection="1">
      <alignment horizontal="right" vertical="center" shrinkToFit="1"/>
      <protection/>
    </xf>
    <xf numFmtId="185" fontId="96" fillId="26" borderId="46" xfId="0" applyNumberFormat="1" applyFont="1" applyFill="1" applyBorder="1" applyAlignment="1" applyProtection="1">
      <alignment horizontal="right" vertical="center" shrinkToFit="1"/>
      <protection/>
    </xf>
    <xf numFmtId="185" fontId="96" fillId="26" borderId="22" xfId="0" applyNumberFormat="1" applyFont="1" applyFill="1" applyBorder="1" applyAlignment="1" applyProtection="1">
      <alignment horizontal="right" vertical="center" shrinkToFit="1"/>
      <protection/>
    </xf>
    <xf numFmtId="185" fontId="96" fillId="0" borderId="40" xfId="0" applyNumberFormat="1" applyFont="1" applyBorder="1" applyAlignment="1" applyProtection="1">
      <alignment horizontal="right" vertical="center" shrinkToFit="1"/>
      <protection/>
    </xf>
    <xf numFmtId="185" fontId="96" fillId="0" borderId="46" xfId="0" applyNumberFormat="1" applyFont="1" applyBorder="1" applyAlignment="1" applyProtection="1">
      <alignment horizontal="right" vertical="center" shrinkToFit="1"/>
      <protection/>
    </xf>
    <xf numFmtId="185" fontId="136" fillId="0" borderId="27" xfId="0" applyNumberFormat="1" applyFont="1" applyBorder="1" applyAlignment="1" applyProtection="1">
      <alignment vertical="center" shrinkToFit="1"/>
      <protection/>
    </xf>
    <xf numFmtId="185" fontId="136" fillId="0" borderId="22" xfId="0" applyNumberFormat="1" applyFont="1" applyBorder="1" applyAlignment="1" applyProtection="1">
      <alignment vertical="center" shrinkToFit="1"/>
      <protection/>
    </xf>
    <xf numFmtId="185" fontId="136" fillId="0" borderId="22" xfId="0" applyNumberFormat="1" applyFont="1" applyBorder="1" applyAlignment="1" applyProtection="1">
      <alignment vertical="center"/>
      <protection/>
    </xf>
    <xf numFmtId="185" fontId="136" fillId="0" borderId="67" xfId="0" applyNumberFormat="1" applyFont="1" applyBorder="1" applyAlignment="1" applyProtection="1">
      <alignment vertical="center" shrinkToFit="1"/>
      <protection/>
    </xf>
    <xf numFmtId="185" fontId="136" fillId="0" borderId="34" xfId="0" applyNumberFormat="1" applyFont="1" applyBorder="1" applyAlignment="1" applyProtection="1">
      <alignment vertical="center" shrinkToFit="1"/>
      <protection/>
    </xf>
    <xf numFmtId="193" fontId="136" fillId="0" borderId="33" xfId="0" applyNumberFormat="1" applyFont="1" applyBorder="1" applyAlignment="1" applyProtection="1">
      <alignment vertical="center" shrinkToFit="1"/>
      <protection/>
    </xf>
    <xf numFmtId="193" fontId="96" fillId="26" borderId="39" xfId="0" applyNumberFormat="1" applyFont="1" applyFill="1" applyBorder="1" applyAlignment="1" applyProtection="1">
      <alignment horizontal="right" vertical="center" shrinkToFit="1"/>
      <protection/>
    </xf>
    <xf numFmtId="193" fontId="136" fillId="0" borderId="45" xfId="0" applyNumberFormat="1" applyFont="1" applyBorder="1" applyAlignment="1" applyProtection="1">
      <alignment vertical="center" shrinkToFit="1"/>
      <protection/>
    </xf>
    <xf numFmtId="193" fontId="56" fillId="26" borderId="37" xfId="0" applyNumberFormat="1" applyFont="1" applyFill="1" applyBorder="1" applyAlignment="1" applyProtection="1">
      <alignment horizontal="center" vertical="center"/>
      <protection/>
    </xf>
    <xf numFmtId="193" fontId="56" fillId="26" borderId="27" xfId="0" applyNumberFormat="1" applyFont="1" applyFill="1" applyBorder="1" applyAlignment="1" applyProtection="1">
      <alignment horizontal="right" vertical="center" shrinkToFit="1"/>
      <protection/>
    </xf>
    <xf numFmtId="185" fontId="96" fillId="26" borderId="27" xfId="0" applyNumberFormat="1" applyFont="1" applyFill="1" applyBorder="1" applyAlignment="1" applyProtection="1">
      <alignment horizontal="right" vertical="center" shrinkToFit="1"/>
      <protection/>
    </xf>
    <xf numFmtId="0" fontId="88" fillId="26" borderId="40" xfId="0" applyFont="1" applyFill="1" applyBorder="1" applyAlignment="1" applyProtection="1">
      <alignment horizontal="right" vertical="center" shrinkToFit="1"/>
      <protection/>
    </xf>
    <xf numFmtId="193" fontId="96" fillId="0" borderId="15" xfId="0" applyNumberFormat="1" applyFont="1" applyBorder="1" applyAlignment="1" applyProtection="1">
      <alignment horizontal="right" vertical="center"/>
      <protection/>
    </xf>
    <xf numFmtId="193" fontId="56" fillId="26" borderId="37" xfId="0" applyNumberFormat="1" applyFont="1" applyFill="1" applyBorder="1" applyAlignment="1" applyProtection="1">
      <alignment horizontal="right" vertical="center" shrinkToFit="1"/>
      <protection/>
    </xf>
    <xf numFmtId="3" fontId="96" fillId="26" borderId="12" xfId="0" applyNumberFormat="1" applyFont="1" applyFill="1" applyBorder="1" applyAlignment="1" applyProtection="1">
      <alignment horizontal="center" vertical="center" shrinkToFit="1"/>
      <protection/>
    </xf>
    <xf numFmtId="185" fontId="96" fillId="26" borderId="34" xfId="0" applyNumberFormat="1" applyFont="1" applyFill="1" applyBorder="1" applyAlignment="1" applyProtection="1">
      <alignment horizontal="right" vertical="center"/>
      <protection/>
    </xf>
    <xf numFmtId="185" fontId="96" fillId="0" borderId="16" xfId="0" applyNumberFormat="1" applyFont="1" applyBorder="1" applyAlignment="1" applyProtection="1">
      <alignment horizontal="right" vertical="center"/>
      <protection/>
    </xf>
    <xf numFmtId="185" fontId="96" fillId="0" borderId="22" xfId="0" applyNumberFormat="1" applyFont="1" applyBorder="1" applyAlignment="1" applyProtection="1">
      <alignment horizontal="right" vertical="center"/>
      <protection/>
    </xf>
    <xf numFmtId="185" fontId="96" fillId="26" borderId="22" xfId="0" applyNumberFormat="1" applyFont="1" applyFill="1" applyBorder="1" applyAlignment="1" applyProtection="1">
      <alignment horizontal="right" vertical="center"/>
      <protection/>
    </xf>
    <xf numFmtId="185" fontId="96" fillId="26" borderId="22" xfId="0" applyNumberFormat="1" applyFont="1" applyFill="1" applyBorder="1" applyAlignment="1" applyProtection="1">
      <alignment vertical="center"/>
      <protection/>
    </xf>
    <xf numFmtId="185" fontId="96" fillId="26" borderId="34" xfId="0" applyNumberFormat="1" applyFont="1" applyFill="1" applyBorder="1" applyAlignment="1" applyProtection="1">
      <alignment horizontal="right" vertical="center" shrinkToFit="1"/>
      <protection/>
    </xf>
    <xf numFmtId="0" fontId="3" fillId="0" borderId="48" xfId="0" applyFont="1" applyBorder="1" applyAlignment="1" applyProtection="1">
      <alignment horizontal="left" vertical="top"/>
      <protection/>
    </xf>
    <xf numFmtId="185" fontId="136" fillId="0" borderId="46" xfId="0" applyNumberFormat="1" applyFont="1" applyBorder="1" applyAlignment="1" applyProtection="1">
      <alignment vertical="center" shrinkToFit="1"/>
      <protection/>
    </xf>
    <xf numFmtId="185" fontId="56" fillId="26" borderId="22" xfId="0" applyNumberFormat="1" applyFont="1" applyFill="1" applyBorder="1" applyAlignment="1" applyProtection="1">
      <alignment horizontal="center" vertical="center"/>
      <protection/>
    </xf>
    <xf numFmtId="185" fontId="56" fillId="26" borderId="34" xfId="0" applyNumberFormat="1" applyFont="1" applyFill="1" applyBorder="1" applyAlignment="1" applyProtection="1">
      <alignment horizontal="center" vertical="center"/>
      <protection/>
    </xf>
    <xf numFmtId="0" fontId="136" fillId="0" borderId="66" xfId="0" applyFont="1" applyBorder="1" applyAlignment="1" applyProtection="1">
      <alignment horizontal="left" vertical="center"/>
      <protection locked="0"/>
    </xf>
    <xf numFmtId="0" fontId="136" fillId="0" borderId="139" xfId="0" applyFont="1" applyBorder="1" applyAlignment="1" applyProtection="1">
      <alignment horizontal="left" vertical="center"/>
      <protection locked="0"/>
    </xf>
    <xf numFmtId="0" fontId="119" fillId="0" borderId="0" xfId="0" applyFont="1" applyAlignment="1">
      <alignment/>
    </xf>
    <xf numFmtId="0" fontId="106" fillId="0" borderId="0" xfId="0" applyFont="1" applyAlignment="1">
      <alignment/>
    </xf>
    <xf numFmtId="0" fontId="96" fillId="26" borderId="21" xfId="0" applyFont="1" applyFill="1" applyBorder="1" applyAlignment="1" applyProtection="1">
      <alignment horizontal="left" vertical="center" shrinkToFit="1"/>
      <protection/>
    </xf>
    <xf numFmtId="193" fontId="96" fillId="0" borderId="55" xfId="0" applyNumberFormat="1" applyFont="1" applyBorder="1" applyAlignment="1" applyProtection="1">
      <alignment vertical="top"/>
      <protection locked="0"/>
    </xf>
    <xf numFmtId="193" fontId="96" fillId="0" borderId="55" xfId="0" applyNumberFormat="1" applyFont="1" applyFill="1" applyBorder="1" applyAlignment="1" applyProtection="1">
      <alignment vertical="top"/>
      <protection locked="0"/>
    </xf>
    <xf numFmtId="185" fontId="142" fillId="0" borderId="66" xfId="63" applyNumberFormat="1" applyFont="1" applyBorder="1" applyAlignment="1" applyProtection="1">
      <alignment horizontal="right" vertical="center" shrinkToFit="1"/>
      <protection/>
    </xf>
    <xf numFmtId="38" fontId="107" fillId="0" borderId="53" xfId="50" applyFont="1" applyBorder="1" applyAlignment="1">
      <alignment vertical="center"/>
    </xf>
    <xf numFmtId="38" fontId="107" fillId="0" borderId="28" xfId="50" applyFont="1" applyBorder="1" applyAlignment="1">
      <alignment vertical="center"/>
    </xf>
    <xf numFmtId="38" fontId="134" fillId="0" borderId="51" xfId="52" applyFont="1" applyBorder="1" applyAlignment="1" applyProtection="1">
      <alignment shrinkToFit="1"/>
      <protection/>
    </xf>
    <xf numFmtId="0" fontId="153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193" fontId="96" fillId="0" borderId="44" xfId="0" applyNumberFormat="1" applyFont="1" applyBorder="1" applyAlignment="1" applyProtection="1">
      <alignment horizontal="right" vertical="center" shrinkToFit="1"/>
      <protection/>
    </xf>
    <xf numFmtId="38" fontId="4" fillId="0" borderId="54" xfId="50" applyFont="1" applyBorder="1" applyAlignment="1">
      <alignment horizontal="left" vertical="center" shrinkToFit="1"/>
    </xf>
    <xf numFmtId="0" fontId="62" fillId="0" borderId="33" xfId="0" applyFont="1" applyBorder="1" applyAlignment="1">
      <alignment vertical="center"/>
    </xf>
    <xf numFmtId="0" fontId="62" fillId="0" borderId="36" xfId="0" applyFont="1" applyBorder="1" applyAlignment="1">
      <alignment vertical="center"/>
    </xf>
    <xf numFmtId="0" fontId="62" fillId="0" borderId="71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2" fillId="0" borderId="37" xfId="0" applyFont="1" applyBorder="1" applyAlignment="1">
      <alignment vertical="center"/>
    </xf>
    <xf numFmtId="0" fontId="62" fillId="0" borderId="45" xfId="0" applyFont="1" applyBorder="1" applyAlignment="1">
      <alignment vertical="center"/>
    </xf>
    <xf numFmtId="0" fontId="62" fillId="0" borderId="75" xfId="0" applyFont="1" applyBorder="1" applyAlignment="1">
      <alignment horizontal="center" vertical="center"/>
    </xf>
    <xf numFmtId="193" fontId="154" fillId="26" borderId="52" xfId="0" applyNumberFormat="1" applyFont="1" applyFill="1" applyBorder="1" applyAlignment="1" applyProtection="1">
      <alignment vertical="top" shrinkToFit="1"/>
      <protection/>
    </xf>
    <xf numFmtId="193" fontId="141" fillId="26" borderId="53" xfId="0" applyNumberFormat="1" applyFont="1" applyFill="1" applyBorder="1" applyAlignment="1" applyProtection="1">
      <alignment horizontal="right" vertical="center" shrinkToFit="1"/>
      <protection/>
    </xf>
    <xf numFmtId="193" fontId="141" fillId="26" borderId="77" xfId="0" applyNumberFormat="1" applyFont="1" applyFill="1" applyBorder="1" applyAlignment="1" applyProtection="1">
      <alignment horizontal="right" vertical="center" shrinkToFit="1"/>
      <protection/>
    </xf>
    <xf numFmtId="193" fontId="141" fillId="26" borderId="76" xfId="0" applyNumberFormat="1" applyFont="1" applyFill="1" applyBorder="1" applyAlignment="1" applyProtection="1">
      <alignment horizontal="right" vertical="center" shrinkToFit="1"/>
      <protection/>
    </xf>
    <xf numFmtId="38" fontId="107" fillId="0" borderId="52" xfId="50" applyFont="1" applyBorder="1" applyAlignment="1">
      <alignment vertical="center"/>
    </xf>
    <xf numFmtId="193" fontId="155" fillId="0" borderId="43" xfId="0" applyNumberFormat="1" applyFont="1" applyBorder="1" applyAlignment="1" applyProtection="1">
      <alignment horizontal="right" vertical="center" shrinkToFit="1"/>
      <protection/>
    </xf>
    <xf numFmtId="193" fontId="142" fillId="26" borderId="77" xfId="0" applyNumberFormat="1" applyFont="1" applyFill="1" applyBorder="1" applyAlignment="1" applyProtection="1">
      <alignment horizontal="right" vertical="center" shrinkToFit="1"/>
      <protection/>
    </xf>
    <xf numFmtId="38" fontId="107" fillId="0" borderId="23" xfId="50" applyFont="1" applyBorder="1" applyAlignment="1" applyProtection="1">
      <alignment/>
      <protection locked="0"/>
    </xf>
    <xf numFmtId="38" fontId="107" fillId="0" borderId="28" xfId="50" applyFont="1" applyBorder="1" applyAlignment="1" applyProtection="1">
      <alignment/>
      <protection locked="0"/>
    </xf>
    <xf numFmtId="38" fontId="107" fillId="0" borderId="24" xfId="50" applyFont="1" applyBorder="1" applyAlignment="1" applyProtection="1">
      <alignment/>
      <protection locked="0"/>
    </xf>
    <xf numFmtId="38" fontId="107" fillId="0" borderId="35" xfId="50" applyFont="1" applyBorder="1" applyAlignment="1" applyProtection="1">
      <alignment/>
      <protection locked="0"/>
    </xf>
    <xf numFmtId="38" fontId="4" fillId="0" borderId="38" xfId="50" applyFont="1" applyBorder="1" applyAlignment="1">
      <alignment horizontal="center" vertical="center" shrinkToFit="1"/>
    </xf>
    <xf numFmtId="37" fontId="96" fillId="0" borderId="27" xfId="0" applyNumberFormat="1" applyFont="1" applyBorder="1" applyAlignment="1" applyProtection="1">
      <alignment horizontal="right" vertical="center" shrinkToFit="1"/>
      <protection/>
    </xf>
    <xf numFmtId="37" fontId="96" fillId="0" borderId="136" xfId="0" applyNumberFormat="1" applyFont="1" applyBorder="1" applyAlignment="1" applyProtection="1">
      <alignment horizontal="right" vertical="center" shrinkToFit="1"/>
      <protection/>
    </xf>
    <xf numFmtId="193" fontId="56" fillId="0" borderId="21" xfId="0" applyNumberFormat="1" applyFont="1" applyBorder="1" applyAlignment="1" applyProtection="1">
      <alignment horizontal="right" vertical="center" shrinkToFit="1"/>
      <protection/>
    </xf>
    <xf numFmtId="0" fontId="101" fillId="26" borderId="22" xfId="0" applyFont="1" applyFill="1" applyBorder="1" applyAlignment="1" applyProtection="1">
      <alignment horizontal="right" vertical="center" shrinkToFit="1"/>
      <protection locked="0"/>
    </xf>
    <xf numFmtId="0" fontId="4" fillId="0" borderId="39" xfId="0" applyFont="1" applyBorder="1" applyAlignment="1">
      <alignment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193" fontId="141" fillId="0" borderId="24" xfId="0" applyNumberFormat="1" applyFont="1" applyBorder="1" applyAlignment="1" applyProtection="1">
      <alignment horizontal="right" vertical="center" shrinkToFit="1"/>
      <protection/>
    </xf>
    <xf numFmtId="193" fontId="141" fillId="25" borderId="52" xfId="0" applyNumberFormat="1" applyFont="1" applyFill="1" applyBorder="1" applyAlignment="1" applyProtection="1">
      <alignment horizontal="right" vertical="center" shrinkToFit="1"/>
      <protection/>
    </xf>
    <xf numFmtId="193" fontId="142" fillId="0" borderId="52" xfId="0" applyNumberFormat="1" applyFont="1" applyBorder="1" applyAlignment="1" applyProtection="1">
      <alignment horizontal="right" vertical="center" shrinkToFit="1"/>
      <protection/>
    </xf>
    <xf numFmtId="193" fontId="142" fillId="25" borderId="52" xfId="0" applyNumberFormat="1" applyFont="1" applyFill="1" applyBorder="1" applyAlignment="1" applyProtection="1">
      <alignment horizontal="right" vertical="center" shrinkToFit="1"/>
      <protection/>
    </xf>
    <xf numFmtId="0" fontId="3" fillId="0" borderId="21" xfId="0" applyFont="1" applyBorder="1" applyAlignment="1" applyProtection="1">
      <alignment horizontal="left" vertical="center" shrinkToFit="1"/>
      <protection/>
    </xf>
    <xf numFmtId="0" fontId="136" fillId="27" borderId="22" xfId="0" applyFont="1" applyFill="1" applyBorder="1" applyAlignment="1" applyProtection="1">
      <alignment vertical="center"/>
      <protection locked="0"/>
    </xf>
    <xf numFmtId="193" fontId="56" fillId="26" borderId="36" xfId="0" applyNumberFormat="1" applyFont="1" applyFill="1" applyBorder="1" applyAlignment="1" applyProtection="1">
      <alignment horizontal="right" vertical="center" shrinkToFit="1"/>
      <protection/>
    </xf>
    <xf numFmtId="193" fontId="96" fillId="0" borderId="38" xfId="0" applyNumberFormat="1" applyFont="1" applyBorder="1" applyAlignment="1" applyProtection="1">
      <alignment horizontal="right" vertical="center"/>
      <protection/>
    </xf>
    <xf numFmtId="49" fontId="96" fillId="26" borderId="69" xfId="0" applyNumberFormat="1" applyFont="1" applyFill="1" applyBorder="1" applyAlignment="1" applyProtection="1">
      <alignment horizontal="center" vertical="center"/>
      <protection/>
    </xf>
    <xf numFmtId="0" fontId="96" fillId="26" borderId="43" xfId="0" applyFont="1" applyFill="1" applyBorder="1" applyAlignment="1" applyProtection="1">
      <alignment horizontal="right" vertical="center"/>
      <protection/>
    </xf>
    <xf numFmtId="0" fontId="88" fillId="26" borderId="44" xfId="0" applyFont="1" applyFill="1" applyBorder="1" applyAlignment="1" applyProtection="1">
      <alignment horizontal="center" vertical="center"/>
      <protection/>
    </xf>
    <xf numFmtId="193" fontId="96" fillId="26" borderId="43" xfId="0" applyNumberFormat="1" applyFont="1" applyFill="1" applyBorder="1" applyAlignment="1" applyProtection="1">
      <alignment horizontal="right" vertical="center" shrinkToFit="1"/>
      <protection/>
    </xf>
    <xf numFmtId="185" fontId="96" fillId="26" borderId="44" xfId="0" applyNumberFormat="1" applyFont="1" applyFill="1" applyBorder="1" applyAlignment="1" applyProtection="1">
      <alignment horizontal="right" vertical="center" shrinkToFit="1"/>
      <protection/>
    </xf>
    <xf numFmtId="193" fontId="56" fillId="26" borderId="12" xfId="0" applyNumberFormat="1" applyFont="1" applyFill="1" applyBorder="1" applyAlignment="1" applyProtection="1">
      <alignment horizontal="right" vertical="center" shrinkToFit="1"/>
      <protection/>
    </xf>
    <xf numFmtId="193" fontId="96" fillId="26" borderId="69" xfId="0" applyNumberFormat="1" applyFont="1" applyFill="1" applyBorder="1" applyAlignment="1" applyProtection="1">
      <alignment horizontal="right" vertical="center" shrinkToFit="1"/>
      <protection/>
    </xf>
    <xf numFmtId="193" fontId="56" fillId="26" borderId="65" xfId="0" applyNumberFormat="1" applyFont="1" applyFill="1" applyBorder="1" applyAlignment="1" applyProtection="1">
      <alignment horizontal="right" vertical="center" shrinkToFit="1"/>
      <protection/>
    </xf>
    <xf numFmtId="193" fontId="96" fillId="26" borderId="44" xfId="0" applyNumberFormat="1" applyFont="1" applyFill="1" applyBorder="1" applyAlignment="1" applyProtection="1">
      <alignment horizontal="right" vertical="center" shrinkToFit="1"/>
      <protection/>
    </xf>
    <xf numFmtId="193" fontId="56" fillId="26" borderId="120" xfId="0" applyNumberFormat="1" applyFont="1" applyFill="1" applyBorder="1" applyAlignment="1" applyProtection="1">
      <alignment horizontal="right" vertical="center" shrinkToFit="1"/>
      <protection/>
    </xf>
    <xf numFmtId="0" fontId="88" fillId="0" borderId="46" xfId="0" applyFont="1" applyBorder="1" applyAlignment="1" applyProtection="1">
      <alignment horizontal="right" vertical="center"/>
      <protection/>
    </xf>
    <xf numFmtId="185" fontId="141" fillId="0" borderId="0" xfId="63" applyNumberFormat="1" applyFont="1" applyBorder="1" applyAlignment="1" applyProtection="1">
      <alignment horizontal="right" vertical="center"/>
      <protection/>
    </xf>
    <xf numFmtId="193" fontId="96" fillId="0" borderId="54" xfId="0" applyNumberFormat="1" applyFont="1" applyBorder="1" applyAlignment="1" applyProtection="1">
      <alignment vertical="top"/>
      <protection/>
    </xf>
    <xf numFmtId="193" fontId="56" fillId="26" borderId="53" xfId="0" applyNumberFormat="1" applyFont="1" applyFill="1" applyBorder="1" applyAlignment="1" applyProtection="1">
      <alignment vertical="top" shrinkToFit="1"/>
      <protection/>
    </xf>
    <xf numFmtId="193" fontId="136" fillId="0" borderId="54" xfId="0" applyNumberFormat="1" applyFont="1" applyBorder="1" applyAlignment="1" applyProtection="1">
      <alignment vertical="center"/>
      <protection/>
    </xf>
    <xf numFmtId="49" fontId="96" fillId="0" borderId="56" xfId="0" applyNumberFormat="1" applyFont="1" applyBorder="1" applyAlignment="1" applyProtection="1">
      <alignment horizontal="center" vertical="center" shrinkToFit="1"/>
      <protection/>
    </xf>
    <xf numFmtId="49" fontId="96" fillId="0" borderId="38" xfId="0" applyNumberFormat="1" applyFont="1" applyBorder="1" applyAlignment="1" applyProtection="1">
      <alignment horizontal="center" vertical="center" shrinkToFit="1"/>
      <protection/>
    </xf>
    <xf numFmtId="49" fontId="96" fillId="0" borderId="55" xfId="0" applyNumberFormat="1" applyFont="1" applyBorder="1" applyAlignment="1" applyProtection="1">
      <alignment horizontal="center" vertical="center" shrinkToFit="1"/>
      <protection/>
    </xf>
    <xf numFmtId="49" fontId="96" fillId="26" borderId="56" xfId="0" applyNumberFormat="1" applyFont="1" applyFill="1" applyBorder="1" applyAlignment="1" applyProtection="1">
      <alignment horizontal="right" vertical="center" shrinkToFit="1"/>
      <protection/>
    </xf>
    <xf numFmtId="193" fontId="136" fillId="0" borderId="55" xfId="0" applyNumberFormat="1" applyFont="1" applyBorder="1" applyAlignment="1" applyProtection="1">
      <alignment vertical="top" shrinkToFit="1"/>
      <protection/>
    </xf>
    <xf numFmtId="49" fontId="96" fillId="26" borderId="54" xfId="0" applyNumberFormat="1" applyFont="1" applyFill="1" applyBorder="1" applyAlignment="1" applyProtection="1">
      <alignment horizontal="center" vertical="center" shrinkToFit="1"/>
      <protection/>
    </xf>
    <xf numFmtId="185" fontId="141" fillId="0" borderId="28" xfId="63" applyNumberFormat="1" applyFont="1" applyBorder="1" applyAlignment="1" applyProtection="1">
      <alignment horizontal="right" vertical="center"/>
      <protection/>
    </xf>
    <xf numFmtId="185" fontId="141" fillId="0" borderId="142" xfId="63" applyNumberFormat="1" applyFont="1" applyBorder="1" applyAlignment="1" applyProtection="1">
      <alignment horizontal="right" vertical="center"/>
      <protection/>
    </xf>
    <xf numFmtId="193" fontId="96" fillId="0" borderId="20" xfId="0" applyNumberFormat="1" applyFont="1" applyBorder="1" applyAlignment="1" applyProtection="1">
      <alignment vertical="top"/>
      <protection/>
    </xf>
    <xf numFmtId="0" fontId="96" fillId="0" borderId="15" xfId="0" applyFont="1" applyBorder="1" applyAlignment="1" applyProtection="1">
      <alignment horizontal="left" vertical="center"/>
      <protection/>
    </xf>
    <xf numFmtId="0" fontId="156" fillId="0" borderId="0" xfId="0" applyFont="1" applyBorder="1" applyAlignment="1" applyProtection="1">
      <alignment horizontal="left" vertical="center"/>
      <protection/>
    </xf>
    <xf numFmtId="0" fontId="156" fillId="0" borderId="21" xfId="0" applyFont="1" applyBorder="1" applyAlignment="1" applyProtection="1">
      <alignment horizontal="left" vertical="center"/>
      <protection/>
    </xf>
    <xf numFmtId="0" fontId="137" fillId="0" borderId="0" xfId="0" applyFont="1" applyAlignment="1">
      <alignment vertical="center"/>
    </xf>
    <xf numFmtId="38" fontId="107" fillId="0" borderId="80" xfId="52" applyFont="1" applyBorder="1" applyAlignment="1" applyProtection="1">
      <alignment shrinkToFit="1"/>
      <protection locked="0"/>
    </xf>
    <xf numFmtId="0" fontId="0" fillId="0" borderId="37" xfId="0" applyBorder="1" applyAlignment="1">
      <alignment vertical="center"/>
    </xf>
    <xf numFmtId="0" fontId="157" fillId="0" borderId="0" xfId="0" applyFont="1" applyAlignment="1">
      <alignment horizontal="right"/>
    </xf>
    <xf numFmtId="3" fontId="0" fillId="0" borderId="0" xfId="0" applyNumberFormat="1" applyAlignment="1">
      <alignment vertical="center"/>
    </xf>
    <xf numFmtId="0" fontId="158" fillId="0" borderId="16" xfId="0" applyFont="1" applyBorder="1" applyAlignment="1">
      <alignment vertical="center" shrinkToFit="1"/>
    </xf>
    <xf numFmtId="185" fontId="142" fillId="0" borderId="130" xfId="63" applyNumberFormat="1" applyFont="1" applyBorder="1" applyAlignment="1" applyProtection="1">
      <alignment horizontal="right" vertical="center" shrinkToFit="1"/>
      <protection/>
    </xf>
    <xf numFmtId="193" fontId="56" fillId="0" borderId="36" xfId="0" applyNumberFormat="1" applyFont="1" applyBorder="1" applyAlignment="1" applyProtection="1">
      <alignment vertical="top" shrinkToFit="1"/>
      <protection/>
    </xf>
    <xf numFmtId="193" fontId="136" fillId="0" borderId="38" xfId="0" applyNumberFormat="1" applyFont="1" applyBorder="1" applyAlignment="1" applyProtection="1">
      <alignment vertical="top" shrinkToFit="1"/>
      <protection/>
    </xf>
    <xf numFmtId="0" fontId="56" fillId="26" borderId="45" xfId="0" applyFont="1" applyFill="1" applyBorder="1" applyAlignment="1" applyProtection="1">
      <alignment horizontal="center" vertical="center" shrinkToFit="1"/>
      <protection/>
    </xf>
    <xf numFmtId="0" fontId="158" fillId="0" borderId="46" xfId="0" applyFont="1" applyBorder="1" applyAlignment="1">
      <alignment vertical="center" shrinkToFit="1"/>
    </xf>
    <xf numFmtId="193" fontId="56" fillId="0" borderId="0" xfId="0" applyNumberFormat="1" applyFont="1" applyBorder="1" applyAlignment="1" applyProtection="1">
      <alignment vertical="top" shrinkToFit="1"/>
      <protection/>
    </xf>
    <xf numFmtId="193" fontId="136" fillId="0" borderId="54" xfId="0" applyNumberFormat="1" applyFont="1" applyBorder="1" applyAlignment="1" applyProtection="1">
      <alignment vertical="top" shrinkToFit="1"/>
      <protection/>
    </xf>
    <xf numFmtId="185" fontId="142" fillId="0" borderId="142" xfId="63" applyNumberFormat="1" applyFont="1" applyBorder="1" applyAlignment="1" applyProtection="1">
      <alignment horizontal="right" vertical="center" shrinkToFit="1"/>
      <protection/>
    </xf>
    <xf numFmtId="185" fontId="142" fillId="0" borderId="36" xfId="63" applyNumberFormat="1" applyFont="1" applyBorder="1" applyAlignment="1" applyProtection="1">
      <alignment horizontal="right" vertical="center"/>
      <protection/>
    </xf>
    <xf numFmtId="49" fontId="96" fillId="26" borderId="20" xfId="0" applyNumberFormat="1" applyFont="1" applyFill="1" applyBorder="1" applyAlignment="1" applyProtection="1">
      <alignment horizontal="center" vertical="center" shrinkToFit="1"/>
      <protection/>
    </xf>
    <xf numFmtId="193" fontId="96" fillId="26" borderId="37" xfId="0" applyNumberFormat="1" applyFont="1" applyFill="1" applyBorder="1" applyAlignment="1" applyProtection="1">
      <alignment horizontal="right" vertical="center" shrinkToFit="1"/>
      <protection/>
    </xf>
    <xf numFmtId="193" fontId="96" fillId="0" borderId="12" xfId="0" applyNumberFormat="1" applyFont="1" applyBorder="1" applyAlignment="1" applyProtection="1">
      <alignment horizontal="right" vertical="center" shrinkToFit="1"/>
      <protection/>
    </xf>
    <xf numFmtId="193" fontId="155" fillId="0" borderId="12" xfId="0" applyNumberFormat="1" applyFont="1" applyBorder="1" applyAlignment="1" applyProtection="1">
      <alignment horizontal="right" vertical="center" shrinkToFit="1"/>
      <protection/>
    </xf>
    <xf numFmtId="193" fontId="136" fillId="0" borderId="12" xfId="0" applyNumberFormat="1" applyFont="1" applyBorder="1" applyAlignment="1" applyProtection="1">
      <alignment horizontal="left" vertical="center"/>
      <protection/>
    </xf>
    <xf numFmtId="193" fontId="56" fillId="0" borderId="65" xfId="0" applyNumberFormat="1" applyFont="1" applyBorder="1" applyAlignment="1" applyProtection="1">
      <alignment horizontal="left" vertical="center"/>
      <protection/>
    </xf>
    <xf numFmtId="38" fontId="155" fillId="0" borderId="66" xfId="0" applyNumberFormat="1" applyFont="1" applyBorder="1" applyAlignment="1" applyProtection="1">
      <alignment horizontal="left" vertical="center" shrinkToFit="1"/>
      <protection locked="0"/>
    </xf>
    <xf numFmtId="0" fontId="0" fillId="0" borderId="23" xfId="0" applyBorder="1" applyAlignment="1">
      <alignment/>
    </xf>
    <xf numFmtId="0" fontId="136" fillId="0" borderId="0" xfId="0" applyFont="1" applyAlignment="1" applyProtection="1">
      <alignment horizontal="center"/>
      <protection/>
    </xf>
    <xf numFmtId="185" fontId="141" fillId="0" borderId="80" xfId="63" applyNumberFormat="1" applyFont="1" applyBorder="1" applyAlignment="1" applyProtection="1">
      <alignment horizontal="right" vertical="top"/>
      <protection/>
    </xf>
    <xf numFmtId="0" fontId="0" fillId="0" borderId="53" xfId="0" applyBorder="1" applyAlignment="1" applyProtection="1">
      <alignment horizontal="right" vertical="top"/>
      <protection/>
    </xf>
    <xf numFmtId="0" fontId="0" fillId="0" borderId="18" xfId="0" applyBorder="1" applyAlignment="1" applyProtection="1">
      <alignment horizontal="right" vertical="top"/>
      <protection/>
    </xf>
    <xf numFmtId="193" fontId="136" fillId="0" borderId="70" xfId="0" applyNumberFormat="1" applyFont="1" applyBorder="1" applyAlignment="1" applyProtection="1">
      <alignment horizontal="right" vertical="top"/>
      <protection/>
    </xf>
    <xf numFmtId="193" fontId="136" fillId="0" borderId="38" xfId="0" applyNumberFormat="1" applyFont="1" applyBorder="1" applyAlignment="1" applyProtection="1">
      <alignment horizontal="right" vertical="top"/>
      <protection/>
    </xf>
    <xf numFmtId="193" fontId="96" fillId="0" borderId="70" xfId="0" applyNumberFormat="1" applyFont="1" applyBorder="1" applyAlignment="1" applyProtection="1">
      <alignment horizontal="right" vertical="top"/>
      <protection/>
    </xf>
    <xf numFmtId="193" fontId="96" fillId="0" borderId="38" xfId="0" applyNumberFormat="1" applyFont="1" applyBorder="1" applyAlignment="1" applyProtection="1">
      <alignment horizontal="right" vertical="top"/>
      <protection/>
    </xf>
    <xf numFmtId="185" fontId="141" fillId="0" borderId="18" xfId="63" applyNumberFormat="1" applyFont="1" applyBorder="1" applyAlignment="1" applyProtection="1">
      <alignment horizontal="right" vertical="top"/>
      <protection/>
    </xf>
    <xf numFmtId="193" fontId="136" fillId="0" borderId="55" xfId="0" applyNumberFormat="1" applyFont="1" applyBorder="1" applyAlignment="1" applyProtection="1">
      <alignment horizontal="right" vertical="top"/>
      <protection/>
    </xf>
    <xf numFmtId="0" fontId="4" fillId="0" borderId="5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38" fontId="4" fillId="0" borderId="10" xfId="50" applyFont="1" applyBorder="1" applyAlignment="1">
      <alignment horizontal="center" vertical="center" textRotation="255"/>
    </xf>
    <xf numFmtId="193" fontId="141" fillId="0" borderId="52" xfId="0" applyNumberFormat="1" applyFont="1" applyBorder="1" applyAlignment="1" applyProtection="1">
      <alignment horizontal="right" vertical="center" shrinkToFit="1"/>
      <protection/>
    </xf>
    <xf numFmtId="0" fontId="96" fillId="0" borderId="26" xfId="0" applyFont="1" applyBorder="1" applyAlignment="1" applyProtection="1">
      <alignment horizontal="left" vertical="center" shrinkToFit="1"/>
      <protection/>
    </xf>
    <xf numFmtId="38" fontId="19" fillId="0" borderId="19" xfId="50" applyFont="1" applyBorder="1" applyAlignment="1">
      <alignment vertical="center"/>
    </xf>
    <xf numFmtId="38" fontId="4" fillId="0" borderId="0" xfId="50" applyFont="1" applyBorder="1" applyAlignment="1">
      <alignment vertical="center"/>
    </xf>
    <xf numFmtId="38" fontId="4" fillId="0" borderId="56" xfId="50" applyFont="1" applyBorder="1" applyAlignment="1">
      <alignment vertical="center" shrinkToFit="1"/>
    </xf>
    <xf numFmtId="38" fontId="4" fillId="0" borderId="79" xfId="50" applyFont="1" applyBorder="1" applyAlignment="1">
      <alignment vertical="center"/>
    </xf>
    <xf numFmtId="0" fontId="62" fillId="0" borderId="68" xfId="0" applyFont="1" applyBorder="1" applyAlignment="1">
      <alignment horizontal="center" vertical="center"/>
    </xf>
    <xf numFmtId="38" fontId="4" fillId="0" borderId="34" xfId="50" applyFont="1" applyBorder="1" applyAlignment="1">
      <alignment vertical="center"/>
    </xf>
    <xf numFmtId="38" fontId="4" fillId="0" borderId="54" xfId="50" applyFont="1" applyBorder="1" applyAlignment="1">
      <alignment horizontal="center" vertical="center" shrinkToFit="1"/>
    </xf>
    <xf numFmtId="0" fontId="62" fillId="0" borderId="0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2" xfId="0" applyFont="1" applyBorder="1" applyAlignment="1">
      <alignment vertical="center" shrinkToFit="1"/>
    </xf>
    <xf numFmtId="38" fontId="19" fillId="0" borderId="54" xfId="50" applyFont="1" applyBorder="1" applyAlignment="1">
      <alignment vertical="center" shrinkToFit="1"/>
    </xf>
    <xf numFmtId="38" fontId="107" fillId="0" borderId="35" xfId="52" applyFont="1" applyBorder="1" applyAlignment="1">
      <alignment shrinkToFit="1"/>
    </xf>
    <xf numFmtId="38" fontId="107" fillId="0" borderId="35" xfId="52" applyFont="1" applyBorder="1" applyAlignment="1" applyProtection="1">
      <alignment shrinkToFit="1"/>
      <protection locked="0"/>
    </xf>
    <xf numFmtId="0" fontId="0" fillId="0" borderId="0" xfId="0" applyAlignment="1">
      <alignment horizontal="right"/>
    </xf>
    <xf numFmtId="193" fontId="136" fillId="0" borderId="54" xfId="0" applyNumberFormat="1" applyFont="1" applyBorder="1" applyAlignment="1" applyProtection="1">
      <alignment horizontal="right" vertical="center"/>
      <protection/>
    </xf>
    <xf numFmtId="193" fontId="136" fillId="0" borderId="46" xfId="0" applyNumberFormat="1" applyFont="1" applyBorder="1" applyAlignment="1" applyProtection="1">
      <alignment horizontal="right" vertical="center"/>
      <protection/>
    </xf>
    <xf numFmtId="49" fontId="96" fillId="26" borderId="36" xfId="0" applyNumberFormat="1" applyFont="1" applyFill="1" applyBorder="1" applyAlignment="1" applyProtection="1">
      <alignment horizontal="center" vertical="center" shrinkToFit="1"/>
      <protection/>
    </xf>
    <xf numFmtId="193" fontId="56" fillId="0" borderId="36" xfId="0" applyNumberFormat="1" applyFont="1" applyBorder="1" applyAlignment="1" applyProtection="1">
      <alignment horizontal="right" vertical="center" shrinkToFit="1"/>
      <protection/>
    </xf>
    <xf numFmtId="193" fontId="136" fillId="0" borderId="73" xfId="0" applyNumberFormat="1" applyFont="1" applyFill="1" applyBorder="1" applyAlignment="1" applyProtection="1">
      <alignment vertical="top"/>
      <protection/>
    </xf>
    <xf numFmtId="185" fontId="136" fillId="0" borderId="40" xfId="0" applyNumberFormat="1" applyFont="1" applyFill="1" applyBorder="1" applyAlignment="1" applyProtection="1">
      <alignment vertical="center" shrinkToFit="1"/>
      <protection/>
    </xf>
    <xf numFmtId="185" fontId="96" fillId="0" borderId="40" xfId="0" applyNumberFormat="1" applyFont="1" applyFill="1" applyBorder="1" applyAlignment="1" applyProtection="1">
      <alignment horizontal="right" vertical="center" shrinkToFit="1"/>
      <protection/>
    </xf>
    <xf numFmtId="0" fontId="138" fillId="0" borderId="138" xfId="0" applyFont="1" applyBorder="1" applyAlignment="1" applyProtection="1">
      <alignment horizontal="left" vertical="center"/>
      <protection locked="0"/>
    </xf>
    <xf numFmtId="0" fontId="138" fillId="0" borderId="66" xfId="0" applyFont="1" applyBorder="1" applyAlignment="1" applyProtection="1">
      <alignment horizontal="left" vertical="center"/>
      <protection locked="0"/>
    </xf>
    <xf numFmtId="49" fontId="136" fillId="0" borderId="55" xfId="0" applyNumberFormat="1" applyFont="1" applyBorder="1" applyAlignment="1" applyProtection="1">
      <alignment horizontal="right" vertical="center" shrinkToFit="1"/>
      <protection/>
    </xf>
    <xf numFmtId="49" fontId="136" fillId="0" borderId="37" xfId="0" applyNumberFormat="1" applyFont="1" applyBorder="1" applyAlignment="1" applyProtection="1">
      <alignment horizontal="center" vertical="center" shrinkToFit="1"/>
      <protection/>
    </xf>
    <xf numFmtId="0" fontId="88" fillId="26" borderId="22" xfId="0" applyFont="1" applyFill="1" applyBorder="1" applyAlignment="1" applyProtection="1">
      <alignment horizontal="right" vertical="center"/>
      <protection locked="0"/>
    </xf>
    <xf numFmtId="49" fontId="96" fillId="26" borderId="55" xfId="0" applyNumberFormat="1" applyFont="1" applyFill="1" applyBorder="1" applyAlignment="1" applyProtection="1">
      <alignment horizontal="right" vertical="center" shrinkToFit="1"/>
      <protection/>
    </xf>
    <xf numFmtId="49" fontId="96" fillId="26" borderId="54" xfId="0" applyNumberFormat="1" applyFont="1" applyFill="1" applyBorder="1" applyAlignment="1" applyProtection="1">
      <alignment horizontal="right" vertical="center" shrinkToFit="1"/>
      <protection/>
    </xf>
    <xf numFmtId="0" fontId="159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101" fillId="26" borderId="27" xfId="0" applyFont="1" applyFill="1" applyBorder="1" applyAlignment="1" applyProtection="1">
      <alignment horizontal="right" vertical="center" shrinkToFit="1"/>
      <protection locked="0"/>
    </xf>
    <xf numFmtId="0" fontId="120" fillId="0" borderId="0" xfId="0" applyFont="1" applyAlignment="1">
      <alignment/>
    </xf>
    <xf numFmtId="38" fontId="39" fillId="0" borderId="56" xfId="50" applyFont="1" applyBorder="1" applyAlignment="1" applyProtection="1">
      <alignment horizontal="right" vertical="center"/>
      <protection/>
    </xf>
    <xf numFmtId="0" fontId="0" fillId="0" borderId="38" xfId="0" applyBorder="1" applyAlignment="1">
      <alignment horizontal="right" vertical="center"/>
    </xf>
    <xf numFmtId="38" fontId="16" fillId="0" borderId="52" xfId="50" applyFont="1" applyBorder="1" applyAlignment="1" applyProtection="1">
      <alignment horizontal="right" vertical="center"/>
      <protection/>
    </xf>
    <xf numFmtId="0" fontId="0" fillId="0" borderId="18" xfId="0" applyBorder="1" applyAlignment="1">
      <alignment horizontal="right" vertical="center"/>
    </xf>
    <xf numFmtId="38" fontId="39" fillId="0" borderId="25" xfId="50" applyFont="1" applyBorder="1" applyAlignment="1" applyProtection="1">
      <alignment horizontal="center" vertical="center"/>
      <protection/>
    </xf>
    <xf numFmtId="38" fontId="39" fillId="0" borderId="10" xfId="50" applyFont="1" applyBorder="1" applyAlignment="1" applyProtection="1">
      <alignment horizontal="center" vertical="center"/>
      <protection/>
    </xf>
    <xf numFmtId="38" fontId="39" fillId="0" borderId="14" xfId="50" applyFont="1" applyBorder="1" applyAlignment="1" applyProtection="1">
      <alignment horizontal="center" vertical="center"/>
      <protection/>
    </xf>
    <xf numFmtId="38" fontId="16" fillId="0" borderId="52" xfId="50" applyFont="1" applyBorder="1" applyAlignment="1" applyProtection="1">
      <alignment horizontal="center" vertical="center"/>
      <protection/>
    </xf>
    <xf numFmtId="38" fontId="16" fillId="0" borderId="53" xfId="50" applyFont="1" applyBorder="1" applyAlignment="1" applyProtection="1">
      <alignment horizontal="center" vertical="center"/>
      <protection/>
    </xf>
    <xf numFmtId="38" fontId="16" fillId="0" borderId="18" xfId="50" applyFont="1" applyBorder="1" applyAlignment="1" applyProtection="1">
      <alignment horizontal="center" vertical="center"/>
      <protection/>
    </xf>
    <xf numFmtId="0" fontId="2" fillId="0" borderId="143" xfId="0" applyFont="1" applyBorder="1" applyAlignment="1" applyProtection="1">
      <alignment horizontal="center" vertical="center"/>
      <protection/>
    </xf>
    <xf numFmtId="0" fontId="2" fillId="0" borderId="116" xfId="0" applyFont="1" applyBorder="1" applyAlignment="1" applyProtection="1">
      <alignment horizontal="center" vertical="center"/>
      <protection/>
    </xf>
    <xf numFmtId="0" fontId="2" fillId="0" borderId="117" xfId="0" applyFont="1" applyBorder="1" applyAlignment="1" applyProtection="1">
      <alignment horizontal="center" vertical="center"/>
      <protection/>
    </xf>
    <xf numFmtId="38" fontId="39" fillId="0" borderId="54" xfId="50" applyFont="1" applyBorder="1" applyAlignment="1" applyProtection="1">
      <alignment horizontal="right" vertical="center"/>
      <protection/>
    </xf>
    <xf numFmtId="38" fontId="39" fillId="0" borderId="38" xfId="50" applyFont="1" applyBorder="1" applyAlignment="1" applyProtection="1">
      <alignment horizontal="right" vertical="center"/>
      <protection/>
    </xf>
    <xf numFmtId="38" fontId="16" fillId="0" borderId="53" xfId="50" applyFont="1" applyBorder="1" applyAlignment="1" applyProtection="1">
      <alignment horizontal="right" vertical="center"/>
      <protection/>
    </xf>
    <xf numFmtId="38" fontId="16" fillId="0" borderId="18" xfId="50" applyFont="1" applyBorder="1" applyAlignment="1" applyProtection="1">
      <alignment horizontal="right" vertical="center"/>
      <protection/>
    </xf>
    <xf numFmtId="38" fontId="39" fillId="0" borderId="56" xfId="50" applyFont="1" applyBorder="1" applyAlignment="1" applyProtection="1">
      <alignment vertical="center"/>
      <protection/>
    </xf>
    <xf numFmtId="38" fontId="39" fillId="0" borderId="38" xfId="50" applyFont="1" applyBorder="1" applyAlignment="1" applyProtection="1">
      <alignment vertical="center"/>
      <protection/>
    </xf>
    <xf numFmtId="38" fontId="16" fillId="0" borderId="52" xfId="50" applyFont="1" applyBorder="1" applyAlignment="1" applyProtection="1">
      <alignment vertical="center"/>
      <protection/>
    </xf>
    <xf numFmtId="38" fontId="16" fillId="0" borderId="18" xfId="50" applyFont="1" applyBorder="1" applyAlignment="1" applyProtection="1">
      <alignment vertical="center"/>
      <protection/>
    </xf>
    <xf numFmtId="38" fontId="39" fillId="0" borderId="56" xfId="50" applyFont="1" applyBorder="1" applyAlignment="1" applyProtection="1">
      <alignment horizontal="center" vertical="center"/>
      <protection/>
    </xf>
    <xf numFmtId="38" fontId="39" fillId="0" borderId="38" xfId="50" applyFont="1" applyBorder="1" applyAlignment="1" applyProtection="1">
      <alignment horizontal="center" vertical="center"/>
      <protection/>
    </xf>
    <xf numFmtId="0" fontId="0" fillId="0" borderId="11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right" vertical="center"/>
      <protection/>
    </xf>
    <xf numFmtId="0" fontId="0" fillId="0" borderId="18" xfId="0" applyFont="1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horizontal="right" vertical="center"/>
      <protection/>
    </xf>
    <xf numFmtId="0" fontId="0" fillId="0" borderId="38" xfId="0" applyBorder="1" applyAlignment="1" applyProtection="1">
      <alignment horizontal="right" vertical="center"/>
      <protection/>
    </xf>
    <xf numFmtId="38" fontId="39" fillId="0" borderId="70" xfId="50" applyFont="1" applyBorder="1" applyAlignment="1" applyProtection="1">
      <alignment horizontal="right" vertical="center"/>
      <protection/>
    </xf>
    <xf numFmtId="38" fontId="16" fillId="0" borderId="67" xfId="50" applyFont="1" applyBorder="1" applyAlignment="1" applyProtection="1">
      <alignment horizontal="right" vertical="center"/>
      <protection/>
    </xf>
    <xf numFmtId="38" fontId="16" fillId="0" borderId="46" xfId="50" applyFont="1" applyBorder="1" applyAlignment="1" applyProtection="1">
      <alignment horizontal="right" vertical="center"/>
      <protection/>
    </xf>
    <xf numFmtId="38" fontId="16" fillId="0" borderId="16" xfId="50" applyFont="1" applyBorder="1" applyAlignment="1" applyProtection="1">
      <alignment horizontal="right" vertical="center"/>
      <protection/>
    </xf>
    <xf numFmtId="38" fontId="16" fillId="0" borderId="80" xfId="50" applyFont="1" applyBorder="1" applyAlignment="1" applyProtection="1">
      <alignment horizontal="right" vertical="center"/>
      <protection/>
    </xf>
    <xf numFmtId="0" fontId="25" fillId="0" borderId="11" xfId="0" applyFont="1" applyBorder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/>
      <protection/>
    </xf>
    <xf numFmtId="0" fontId="25" fillId="0" borderId="30" xfId="0" applyFont="1" applyBorder="1" applyAlignment="1" applyProtection="1">
      <alignment horizontal="center" vertical="center"/>
      <protection/>
    </xf>
    <xf numFmtId="0" fontId="25" fillId="0" borderId="42" xfId="0" applyFont="1" applyBorder="1" applyAlignment="1" applyProtection="1">
      <alignment horizontal="center" vertical="center"/>
      <protection/>
    </xf>
    <xf numFmtId="0" fontId="2" fillId="0" borderId="98" xfId="0" applyFont="1" applyBorder="1" applyAlignment="1" applyProtection="1">
      <alignment horizontal="center" vertical="center"/>
      <protection/>
    </xf>
    <xf numFmtId="38" fontId="56" fillId="0" borderId="70" xfId="0" applyNumberFormat="1" applyFont="1" applyBorder="1" applyAlignment="1" applyProtection="1">
      <alignment horizontal="right" vertical="center"/>
      <protection/>
    </xf>
    <xf numFmtId="38" fontId="56" fillId="0" borderId="54" xfId="0" applyNumberFormat="1" applyFont="1" applyBorder="1" applyAlignment="1" applyProtection="1">
      <alignment horizontal="right" vertical="center"/>
      <protection/>
    </xf>
    <xf numFmtId="38" fontId="56" fillId="0" borderId="38" xfId="0" applyNumberFormat="1" applyFont="1" applyBorder="1" applyAlignment="1" applyProtection="1">
      <alignment horizontal="right" vertical="center"/>
      <protection/>
    </xf>
    <xf numFmtId="0" fontId="3" fillId="0" borderId="48" xfId="0" applyFont="1" applyBorder="1" applyAlignment="1" applyProtection="1">
      <alignment horizontal="left" vertical="top"/>
      <protection/>
    </xf>
    <xf numFmtId="0" fontId="3" fillId="0" borderId="66" xfId="0" applyFont="1" applyBorder="1" applyAlignment="1" applyProtection="1">
      <alignment horizontal="left" vertical="top"/>
      <protection/>
    </xf>
    <xf numFmtId="0" fontId="3" fillId="0" borderId="47" xfId="0" applyFont="1" applyBorder="1" applyAlignment="1" applyProtection="1">
      <alignment horizontal="left" vertical="top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30" xfId="0" applyFont="1" applyBorder="1" applyAlignment="1" applyProtection="1">
      <alignment horizontal="left"/>
      <protection/>
    </xf>
    <xf numFmtId="0" fontId="9" fillId="0" borderId="42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30" xfId="0" applyFont="1" applyBorder="1" applyAlignment="1" applyProtection="1">
      <alignment/>
      <protection/>
    </xf>
    <xf numFmtId="0" fontId="9" fillId="0" borderId="42" xfId="0" applyFont="1" applyBorder="1" applyAlignment="1" applyProtection="1">
      <alignment/>
      <protection/>
    </xf>
    <xf numFmtId="0" fontId="36" fillId="0" borderId="66" xfId="0" applyFont="1" applyBorder="1" applyAlignment="1" applyProtection="1">
      <alignment vertical="top"/>
      <protection/>
    </xf>
    <xf numFmtId="0" fontId="37" fillId="0" borderId="66" xfId="0" applyFont="1" applyBorder="1" applyAlignment="1" applyProtection="1">
      <alignment vertical="top"/>
      <protection/>
    </xf>
    <xf numFmtId="0" fontId="38" fillId="0" borderId="47" xfId="0" applyFont="1" applyBorder="1" applyAlignment="1" applyProtection="1">
      <alignment vertical="top"/>
      <protection/>
    </xf>
    <xf numFmtId="0" fontId="4" fillId="0" borderId="48" xfId="0" applyFont="1" applyBorder="1" applyAlignment="1" applyProtection="1">
      <alignment horizontal="left" vertical="top"/>
      <protection/>
    </xf>
    <xf numFmtId="0" fontId="4" fillId="0" borderId="66" xfId="0" applyFont="1" applyBorder="1" applyAlignment="1" applyProtection="1">
      <alignment horizontal="left" vertical="top"/>
      <protection/>
    </xf>
    <xf numFmtId="0" fontId="4" fillId="0" borderId="47" xfId="0" applyFont="1" applyBorder="1" applyAlignment="1" applyProtection="1">
      <alignment horizontal="left" vertical="top"/>
      <protection/>
    </xf>
    <xf numFmtId="0" fontId="25" fillId="0" borderId="31" xfId="0" applyFont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177" fontId="9" fillId="0" borderId="0" xfId="0" applyNumberFormat="1" applyFont="1" applyAlignment="1" applyProtection="1">
      <alignment horizontal="center"/>
      <protection/>
    </xf>
    <xf numFmtId="177" fontId="9" fillId="0" borderId="19" xfId="0" applyNumberFormat="1" applyFont="1" applyBorder="1" applyAlignment="1" applyProtection="1">
      <alignment horizontal="center"/>
      <protection/>
    </xf>
    <xf numFmtId="177" fontId="9" fillId="0" borderId="42" xfId="0" applyNumberFormat="1" applyFont="1" applyBorder="1" applyAlignment="1" applyProtection="1">
      <alignment horizontal="center"/>
      <protection/>
    </xf>
    <xf numFmtId="177" fontId="9" fillId="0" borderId="31" xfId="0" applyNumberFormat="1" applyFont="1" applyBorder="1" applyAlignment="1" applyProtection="1">
      <alignment horizontal="center"/>
      <protection/>
    </xf>
    <xf numFmtId="0" fontId="9" fillId="0" borderId="116" xfId="0" applyFont="1" applyBorder="1" applyAlignment="1" applyProtection="1">
      <alignment horizontal="center"/>
      <protection/>
    </xf>
    <xf numFmtId="0" fontId="9" fillId="0" borderId="144" xfId="0" applyFont="1" applyBorder="1" applyAlignment="1" applyProtection="1">
      <alignment horizontal="center"/>
      <protection/>
    </xf>
    <xf numFmtId="38" fontId="9" fillId="0" borderId="10" xfId="0" applyNumberFormat="1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0" fontId="9" fillId="0" borderId="31" xfId="0" applyFont="1" applyBorder="1" applyAlignment="1" applyProtection="1">
      <alignment/>
      <protection/>
    </xf>
    <xf numFmtId="0" fontId="26" fillId="0" borderId="25" xfId="0" applyFont="1" applyBorder="1" applyAlignment="1" applyProtection="1">
      <alignment horizontal="right" vertical="center"/>
      <protection/>
    </xf>
    <xf numFmtId="0" fontId="26" fillId="0" borderId="14" xfId="0" applyFont="1" applyBorder="1" applyAlignment="1" applyProtection="1">
      <alignment horizontal="right" vertical="center"/>
      <protection/>
    </xf>
    <xf numFmtId="38" fontId="39" fillId="0" borderId="27" xfId="0" applyNumberFormat="1" applyFont="1" applyBorder="1" applyAlignment="1" applyProtection="1">
      <alignment vertical="center"/>
      <protection/>
    </xf>
    <xf numFmtId="38" fontId="39" fillId="0" borderId="16" xfId="0" applyNumberFormat="1" applyFont="1" applyBorder="1" applyAlignment="1" applyProtection="1">
      <alignment vertical="center"/>
      <protection/>
    </xf>
    <xf numFmtId="38" fontId="16" fillId="0" borderId="52" xfId="0" applyNumberFormat="1" applyFont="1" applyBorder="1" applyAlignment="1" applyProtection="1">
      <alignment vertical="center"/>
      <protection/>
    </xf>
    <xf numFmtId="38" fontId="16" fillId="0" borderId="18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 horizontal="center" vertical="top" textRotation="255"/>
    </xf>
    <xf numFmtId="0" fontId="3" fillId="0" borderId="48" xfId="0" applyFont="1" applyBorder="1" applyAlignment="1">
      <alignment vertical="top"/>
    </xf>
    <xf numFmtId="0" fontId="2" fillId="0" borderId="145" xfId="0" applyFont="1" applyBorder="1" applyAlignment="1">
      <alignment/>
    </xf>
    <xf numFmtId="38" fontId="9" fillId="0" borderId="66" xfId="0" applyNumberFormat="1" applyFont="1" applyBorder="1" applyAlignment="1">
      <alignment vertical="center"/>
    </xf>
    <xf numFmtId="0" fontId="9" fillId="0" borderId="66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146" xfId="0" applyFont="1" applyBorder="1" applyAlignment="1">
      <alignment vertical="center"/>
    </xf>
    <xf numFmtId="0" fontId="9" fillId="0" borderId="147" xfId="0" applyFont="1" applyBorder="1" applyAlignment="1">
      <alignment vertical="center"/>
    </xf>
    <xf numFmtId="0" fontId="10" fillId="0" borderId="10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19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3" fillId="0" borderId="47" xfId="0" applyFont="1" applyBorder="1" applyAlignment="1">
      <alignment vertical="top"/>
    </xf>
    <xf numFmtId="0" fontId="3" fillId="0" borderId="66" xfId="0" applyFont="1" applyBorder="1" applyAlignment="1">
      <alignment vertical="top"/>
    </xf>
    <xf numFmtId="177" fontId="44" fillId="0" borderId="10" xfId="0" applyNumberFormat="1" applyFont="1" applyBorder="1" applyAlignment="1" applyProtection="1">
      <alignment horizontal="center"/>
      <protection locked="0"/>
    </xf>
    <xf numFmtId="177" fontId="44" fillId="0" borderId="0" xfId="0" applyNumberFormat="1" applyFont="1" applyAlignment="1" applyProtection="1">
      <alignment horizontal="center"/>
      <protection locked="0"/>
    </xf>
    <xf numFmtId="177" fontId="44" fillId="0" borderId="19" xfId="0" applyNumberFormat="1" applyFont="1" applyBorder="1" applyAlignment="1" applyProtection="1">
      <alignment horizontal="center"/>
      <protection locked="0"/>
    </xf>
    <xf numFmtId="177" fontId="44" fillId="0" borderId="30" xfId="0" applyNumberFormat="1" applyFont="1" applyBorder="1" applyAlignment="1" applyProtection="1">
      <alignment horizontal="center"/>
      <protection locked="0"/>
    </xf>
    <xf numFmtId="177" fontId="44" fillId="0" borderId="42" xfId="0" applyNumberFormat="1" applyFont="1" applyBorder="1" applyAlignment="1" applyProtection="1">
      <alignment horizontal="center"/>
      <protection locked="0"/>
    </xf>
    <xf numFmtId="177" fontId="44" fillId="0" borderId="31" xfId="0" applyNumberFormat="1" applyFont="1" applyBorder="1" applyAlignment="1" applyProtection="1">
      <alignment horizontal="center"/>
      <protection locked="0"/>
    </xf>
    <xf numFmtId="0" fontId="37" fillId="0" borderId="66" xfId="0" applyFont="1" applyBorder="1" applyAlignment="1" applyProtection="1">
      <alignment vertical="top"/>
      <protection locked="0"/>
    </xf>
    <xf numFmtId="0" fontId="38" fillId="0" borderId="47" xfId="0" applyFont="1" applyBorder="1" applyAlignment="1" applyProtection="1">
      <alignment vertical="top"/>
      <protection locked="0"/>
    </xf>
    <xf numFmtId="38" fontId="9" fillId="0" borderId="148" xfId="0" applyNumberFormat="1" applyFont="1" applyBorder="1" applyAlignment="1">
      <alignment vertical="top"/>
    </xf>
    <xf numFmtId="0" fontId="9" fillId="0" borderId="148" xfId="0" applyFont="1" applyBorder="1" applyAlignment="1">
      <alignment/>
    </xf>
    <xf numFmtId="0" fontId="9" fillId="0" borderId="149" xfId="0" applyFont="1" applyBorder="1" applyAlignment="1">
      <alignment/>
    </xf>
    <xf numFmtId="38" fontId="30" fillId="0" borderId="10" xfId="50" applyFont="1" applyBorder="1" applyAlignment="1">
      <alignment horizontal="center" vertical="center"/>
    </xf>
    <xf numFmtId="38" fontId="30" fillId="0" borderId="19" xfId="50" applyFont="1" applyBorder="1" applyAlignment="1">
      <alignment horizontal="center" vertical="center"/>
    </xf>
    <xf numFmtId="186" fontId="30" fillId="0" borderId="0" xfId="0" applyNumberFormat="1" applyFont="1" applyAlignment="1">
      <alignment horizontal="left"/>
    </xf>
    <xf numFmtId="186" fontId="30" fillId="0" borderId="19" xfId="0" applyNumberFormat="1" applyFont="1" applyBorder="1" applyAlignment="1">
      <alignment horizontal="left"/>
    </xf>
    <xf numFmtId="9" fontId="3" fillId="0" borderId="75" xfId="42" applyFont="1" applyBorder="1" applyAlignment="1">
      <alignment vertical="top"/>
    </xf>
    <xf numFmtId="9" fontId="4" fillId="0" borderId="66" xfId="42" applyFont="1" applyBorder="1" applyAlignment="1">
      <alignment vertical="top"/>
    </xf>
    <xf numFmtId="9" fontId="4" fillId="0" borderId="47" xfId="42" applyFont="1" applyBorder="1" applyAlignment="1">
      <alignment vertical="top"/>
    </xf>
    <xf numFmtId="0" fontId="7" fillId="0" borderId="0" xfId="0" applyFont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9" fillId="0" borderId="1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45" xfId="0" applyFont="1" applyBorder="1" applyAlignment="1" applyProtection="1">
      <alignment shrinkToFit="1"/>
      <protection locked="0"/>
    </xf>
    <xf numFmtId="0" fontId="9" fillId="0" borderId="0" xfId="0" applyFont="1" applyAlignment="1" applyProtection="1">
      <alignment shrinkToFit="1"/>
      <protection locked="0"/>
    </xf>
    <xf numFmtId="0" fontId="9" fillId="0" borderId="19" xfId="0" applyFont="1" applyBorder="1" applyAlignment="1" applyProtection="1">
      <alignment shrinkToFit="1"/>
      <protection locked="0"/>
    </xf>
    <xf numFmtId="0" fontId="9" fillId="0" borderId="49" xfId="0" applyFont="1" applyBorder="1" applyAlignment="1" applyProtection="1">
      <alignment shrinkToFit="1"/>
      <protection locked="0"/>
    </xf>
    <xf numFmtId="0" fontId="9" fillId="0" borderId="42" xfId="0" applyFont="1" applyBorder="1" applyAlignment="1" applyProtection="1">
      <alignment shrinkToFit="1"/>
      <protection locked="0"/>
    </xf>
    <xf numFmtId="0" fontId="9" fillId="0" borderId="31" xfId="0" applyFont="1" applyBorder="1" applyAlignment="1" applyProtection="1">
      <alignment shrinkToFit="1"/>
      <protection locked="0"/>
    </xf>
    <xf numFmtId="0" fontId="2" fillId="0" borderId="42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36" fillId="0" borderId="66" xfId="0" applyFont="1" applyBorder="1" applyAlignment="1" applyProtection="1">
      <alignment vertical="top"/>
      <protection locked="0"/>
    </xf>
    <xf numFmtId="0" fontId="36" fillId="0" borderId="67" xfId="0" applyFont="1" applyBorder="1" applyAlignment="1" applyProtection="1">
      <alignment vertical="top"/>
      <protection locked="0"/>
    </xf>
    <xf numFmtId="0" fontId="6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177" fontId="44" fillId="0" borderId="10" xfId="0" applyNumberFormat="1" applyFont="1" applyBorder="1" applyAlignment="1" applyProtection="1">
      <alignment horizontal="center"/>
      <protection/>
    </xf>
    <xf numFmtId="177" fontId="44" fillId="0" borderId="0" xfId="0" applyNumberFormat="1" applyFont="1" applyAlignment="1" applyProtection="1">
      <alignment horizontal="center"/>
      <protection/>
    </xf>
    <xf numFmtId="177" fontId="44" fillId="0" borderId="19" xfId="0" applyNumberFormat="1" applyFont="1" applyBorder="1" applyAlignment="1" applyProtection="1">
      <alignment horizontal="center"/>
      <protection/>
    </xf>
    <xf numFmtId="177" fontId="44" fillId="0" borderId="30" xfId="0" applyNumberFormat="1" applyFont="1" applyBorder="1" applyAlignment="1" applyProtection="1">
      <alignment horizontal="center"/>
      <protection/>
    </xf>
    <xf numFmtId="177" fontId="44" fillId="0" borderId="42" xfId="0" applyNumberFormat="1" applyFont="1" applyBorder="1" applyAlignment="1" applyProtection="1">
      <alignment horizontal="center"/>
      <protection/>
    </xf>
    <xf numFmtId="177" fontId="44" fillId="0" borderId="31" xfId="0" applyNumberFormat="1" applyFont="1" applyBorder="1" applyAlignment="1" applyProtection="1">
      <alignment horizontal="center"/>
      <protection/>
    </xf>
    <xf numFmtId="0" fontId="36" fillId="0" borderId="67" xfId="0" applyFont="1" applyBorder="1" applyAlignment="1" applyProtection="1">
      <alignment vertical="top"/>
      <protection/>
    </xf>
    <xf numFmtId="0" fontId="36" fillId="0" borderId="47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19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vertical="top"/>
      <protection/>
    </xf>
    <xf numFmtId="0" fontId="2" fillId="0" borderId="145" xfId="0" applyFont="1" applyBorder="1" applyAlignment="1" applyProtection="1">
      <alignment/>
      <protection/>
    </xf>
    <xf numFmtId="9" fontId="3" fillId="0" borderId="75" xfId="42" applyFont="1" applyBorder="1" applyAlignment="1" applyProtection="1">
      <alignment vertical="top"/>
      <protection/>
    </xf>
    <xf numFmtId="9" fontId="4" fillId="0" borderId="66" xfId="42" applyFont="1" applyBorder="1" applyAlignment="1" applyProtection="1">
      <alignment vertical="top"/>
      <protection/>
    </xf>
    <xf numFmtId="9" fontId="4" fillId="0" borderId="47" xfId="42" applyFont="1" applyBorder="1" applyAlignment="1" applyProtection="1">
      <alignment vertical="top"/>
      <protection/>
    </xf>
    <xf numFmtId="38" fontId="9" fillId="0" borderId="66" xfId="0" applyNumberFormat="1" applyFont="1" applyBorder="1" applyAlignment="1" applyProtection="1">
      <alignment vertical="center"/>
      <protection/>
    </xf>
    <xf numFmtId="0" fontId="9" fillId="0" borderId="66" xfId="0" applyFont="1" applyBorder="1" applyAlignment="1" applyProtection="1">
      <alignment vertical="center"/>
      <protection/>
    </xf>
    <xf numFmtId="0" fontId="9" fillId="0" borderId="47" xfId="0" applyFont="1" applyBorder="1" applyAlignment="1" applyProtection="1">
      <alignment vertical="center"/>
      <protection/>
    </xf>
    <xf numFmtId="0" fontId="9" fillId="0" borderId="146" xfId="0" applyFont="1" applyBorder="1" applyAlignment="1" applyProtection="1">
      <alignment vertical="center"/>
      <protection/>
    </xf>
    <xf numFmtId="0" fontId="9" fillId="0" borderId="147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 horizontal="center"/>
      <protection/>
    </xf>
    <xf numFmtId="0" fontId="10" fillId="0" borderId="30" xfId="0" applyFont="1" applyBorder="1" applyAlignment="1" applyProtection="1">
      <alignment horizontal="center"/>
      <protection/>
    </xf>
    <xf numFmtId="0" fontId="10" fillId="0" borderId="31" xfId="0" applyFont="1" applyBorder="1" applyAlignment="1" applyProtection="1">
      <alignment horizontal="center"/>
      <protection/>
    </xf>
    <xf numFmtId="0" fontId="3" fillId="0" borderId="47" xfId="0" applyFont="1" applyBorder="1" applyAlignment="1" applyProtection="1">
      <alignment vertical="top"/>
      <protection/>
    </xf>
    <xf numFmtId="38" fontId="9" fillId="0" borderId="148" xfId="0" applyNumberFormat="1" applyFont="1" applyBorder="1" applyAlignment="1" applyProtection="1">
      <alignment vertical="top"/>
      <protection/>
    </xf>
    <xf numFmtId="0" fontId="9" fillId="0" borderId="148" xfId="0" applyFont="1" applyBorder="1" applyAlignment="1" applyProtection="1">
      <alignment/>
      <protection/>
    </xf>
    <xf numFmtId="0" fontId="9" fillId="0" borderId="149" xfId="0" applyFont="1" applyBorder="1" applyAlignment="1" applyProtection="1">
      <alignment/>
      <protection/>
    </xf>
    <xf numFmtId="0" fontId="9" fillId="0" borderId="45" xfId="0" applyFont="1" applyBorder="1" applyAlignment="1" applyProtection="1">
      <alignment shrinkToFit="1"/>
      <protection/>
    </xf>
    <xf numFmtId="0" fontId="9" fillId="0" borderId="0" xfId="0" applyFont="1" applyAlignment="1" applyProtection="1">
      <alignment shrinkToFit="1"/>
      <protection/>
    </xf>
    <xf numFmtId="0" fontId="9" fillId="0" borderId="19" xfId="0" applyFont="1" applyBorder="1" applyAlignment="1" applyProtection="1">
      <alignment shrinkToFit="1"/>
      <protection/>
    </xf>
    <xf numFmtId="0" fontId="9" fillId="0" borderId="49" xfId="0" applyFont="1" applyBorder="1" applyAlignment="1" applyProtection="1">
      <alignment shrinkToFit="1"/>
      <protection/>
    </xf>
    <xf numFmtId="0" fontId="9" fillId="0" borderId="42" xfId="0" applyFont="1" applyBorder="1" applyAlignment="1" applyProtection="1">
      <alignment shrinkToFit="1"/>
      <protection/>
    </xf>
    <xf numFmtId="0" fontId="9" fillId="0" borderId="31" xfId="0" applyFont="1" applyBorder="1" applyAlignment="1" applyProtection="1">
      <alignment shrinkToFit="1"/>
      <protection/>
    </xf>
    <xf numFmtId="38" fontId="4" fillId="0" borderId="48" xfId="50" applyFont="1" applyBorder="1" applyAlignment="1">
      <alignment horizontal="center" vertical="center"/>
    </xf>
    <xf numFmtId="38" fontId="4" fillId="0" borderId="47" xfId="5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 textRotation="255"/>
    </xf>
    <xf numFmtId="38" fontId="4" fillId="0" borderId="48" xfId="50" applyFont="1" applyBorder="1" applyAlignment="1">
      <alignment horizontal="center" vertical="center" textRotation="255"/>
    </xf>
    <xf numFmtId="38" fontId="4" fillId="0" borderId="10" xfId="50" applyFont="1" applyBorder="1" applyAlignment="1">
      <alignment horizontal="center" vertical="center" textRotation="255"/>
    </xf>
    <xf numFmtId="38" fontId="4" fillId="0" borderId="14" xfId="50" applyFont="1" applyBorder="1" applyAlignment="1">
      <alignment horizontal="center" vertical="center" textRotation="255"/>
    </xf>
    <xf numFmtId="38" fontId="4" fillId="0" borderId="10" xfId="50" applyFont="1" applyBorder="1" applyAlignment="1">
      <alignment horizontal="center" vertical="center"/>
    </xf>
    <xf numFmtId="38" fontId="4" fillId="0" borderId="19" xfId="50" applyFont="1" applyBorder="1" applyAlignment="1">
      <alignment horizontal="center" vertical="center"/>
    </xf>
    <xf numFmtId="38" fontId="40" fillId="0" borderId="11" xfId="50" applyFont="1" applyBorder="1" applyAlignment="1">
      <alignment horizontal="center" vertical="center" shrinkToFit="1"/>
    </xf>
    <xf numFmtId="38" fontId="40" fillId="0" borderId="12" xfId="50" applyFont="1" applyBorder="1" applyAlignment="1">
      <alignment horizontal="center" vertical="center" shrinkToFit="1"/>
    </xf>
    <xf numFmtId="38" fontId="40" fillId="0" borderId="13" xfId="50" applyFont="1" applyBorder="1" applyAlignment="1">
      <alignment horizontal="center" vertical="center" shrinkToFit="1"/>
    </xf>
    <xf numFmtId="186" fontId="30" fillId="0" borderId="0" xfId="0" applyNumberFormat="1" applyFont="1" applyAlignment="1" applyProtection="1">
      <alignment horizontal="left"/>
      <protection/>
    </xf>
    <xf numFmtId="186" fontId="2" fillId="0" borderId="19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vertical="center"/>
      <protection/>
    </xf>
    <xf numFmtId="38" fontId="6" fillId="0" borderId="48" xfId="50" applyFont="1" applyBorder="1" applyAlignment="1">
      <alignment horizontal="center" vertical="center" textRotation="255"/>
    </xf>
    <xf numFmtId="38" fontId="6" fillId="0" borderId="10" xfId="50" applyFont="1" applyBorder="1" applyAlignment="1">
      <alignment horizontal="center" vertical="center" textRotation="255"/>
    </xf>
    <xf numFmtId="38" fontId="6" fillId="0" borderId="14" xfId="50" applyFont="1" applyBorder="1" applyAlignment="1">
      <alignment horizontal="center" vertical="center" textRotation="255"/>
    </xf>
    <xf numFmtId="0" fontId="6" fillId="0" borderId="70" xfId="0" applyFont="1" applyBorder="1" applyAlignment="1">
      <alignment horizontal="center" vertical="center" textRotation="255"/>
    </xf>
    <xf numFmtId="0" fontId="6" fillId="0" borderId="54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  <xf numFmtId="0" fontId="6" fillId="0" borderId="67" xfId="0" applyFont="1" applyBorder="1" applyAlignment="1">
      <alignment horizontal="center" vertical="center" textRotation="255"/>
    </xf>
    <xf numFmtId="0" fontId="6" fillId="0" borderId="46" xfId="0" applyFont="1" applyBorder="1" applyAlignment="1">
      <alignment horizontal="center" vertical="center" textRotation="255"/>
    </xf>
    <xf numFmtId="0" fontId="6" fillId="0" borderId="70" xfId="0" applyFont="1" applyBorder="1" applyAlignment="1">
      <alignment horizontal="center" vertical="top" textRotation="255" shrinkToFit="1"/>
    </xf>
    <xf numFmtId="0" fontId="6" fillId="0" borderId="54" xfId="0" applyFont="1" applyBorder="1" applyAlignment="1">
      <alignment horizontal="center" vertical="top" textRotation="255" shrinkToFit="1"/>
    </xf>
    <xf numFmtId="0" fontId="6" fillId="0" borderId="38" xfId="0" applyFont="1" applyBorder="1" applyAlignment="1">
      <alignment horizontal="center" vertical="top" textRotation="255" shrinkToFit="1"/>
    </xf>
    <xf numFmtId="0" fontId="6" fillId="0" borderId="27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48" xfId="0" applyFont="1" applyBorder="1" applyAlignment="1">
      <alignment horizontal="center" vertical="center"/>
    </xf>
    <xf numFmtId="0" fontId="0" fillId="0" borderId="66" xfId="0" applyBorder="1" applyAlignment="1">
      <alignment/>
    </xf>
    <xf numFmtId="0" fontId="0" fillId="0" borderId="47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36" xfId="0" applyBorder="1" applyAlignment="1">
      <alignment/>
    </xf>
    <xf numFmtId="0" fontId="0" fillId="0" borderId="17" xfId="0" applyBorder="1" applyAlignment="1">
      <alignment/>
    </xf>
    <xf numFmtId="186" fontId="30" fillId="0" borderId="19" xfId="0" applyNumberFormat="1" applyFont="1" applyBorder="1" applyAlignment="1" applyProtection="1">
      <alignment horizontal="left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38" fontId="6" fillId="0" borderId="70" xfId="50" applyFont="1" applyBorder="1" applyAlignment="1">
      <alignment horizontal="center" vertical="center" textRotation="255"/>
    </xf>
    <xf numFmtId="38" fontId="6" fillId="0" borderId="54" xfId="50" applyFont="1" applyBorder="1" applyAlignment="1">
      <alignment horizontal="center" vertical="center" textRotation="255"/>
    </xf>
    <xf numFmtId="38" fontId="6" fillId="0" borderId="38" xfId="50" applyFont="1" applyBorder="1" applyAlignment="1">
      <alignment horizontal="center" vertical="center" textRotation="255"/>
    </xf>
    <xf numFmtId="38" fontId="4" fillId="0" borderId="56" xfId="50" applyFont="1" applyBorder="1" applyAlignment="1">
      <alignment vertical="center"/>
    </xf>
    <xf numFmtId="38" fontId="4" fillId="0" borderId="38" xfId="50" applyFont="1" applyBorder="1" applyAlignment="1">
      <alignment vertical="center"/>
    </xf>
    <xf numFmtId="0" fontId="62" fillId="0" borderId="26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38" fontId="6" fillId="0" borderId="27" xfId="50" applyFont="1" applyBorder="1" applyAlignment="1">
      <alignment vertical="center"/>
    </xf>
    <xf numFmtId="38" fontId="6" fillId="0" borderId="16" xfId="50" applyFont="1" applyBorder="1" applyAlignment="1">
      <alignment vertical="center"/>
    </xf>
    <xf numFmtId="38" fontId="107" fillId="0" borderId="52" xfId="52" applyFont="1" applyBorder="1" applyAlignment="1" applyProtection="1">
      <alignment vertical="center" shrinkToFit="1"/>
      <protection locked="0"/>
    </xf>
    <xf numFmtId="38" fontId="107" fillId="0" borderId="18" xfId="52" applyFont="1" applyBorder="1" applyAlignment="1" applyProtection="1">
      <alignment vertical="center" shrinkToFit="1"/>
      <protection locked="0"/>
    </xf>
    <xf numFmtId="0" fontId="0" fillId="0" borderId="66" xfId="0" applyBorder="1" applyAlignment="1" applyProtection="1">
      <alignment vertical="top"/>
      <protection/>
    </xf>
    <xf numFmtId="38" fontId="19" fillId="0" borderId="56" xfId="50" applyFont="1" applyBorder="1" applyAlignment="1">
      <alignment horizontal="left" vertical="center"/>
    </xf>
    <xf numFmtId="38" fontId="19" fillId="0" borderId="38" xfId="50" applyFont="1" applyBorder="1" applyAlignment="1">
      <alignment horizontal="left" vertical="center"/>
    </xf>
    <xf numFmtId="38" fontId="30" fillId="0" borderId="52" xfId="50" applyFont="1" applyBorder="1" applyAlignment="1">
      <alignment horizontal="left" vertical="center" wrapText="1"/>
    </xf>
    <xf numFmtId="38" fontId="30" fillId="0" borderId="18" xfId="50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38" fontId="4" fillId="0" borderId="56" xfId="50" applyFont="1" applyBorder="1" applyAlignment="1">
      <alignment horizontal="left" vertical="center"/>
    </xf>
    <xf numFmtId="38" fontId="4" fillId="0" borderId="38" xfId="50" applyFont="1" applyBorder="1" applyAlignment="1">
      <alignment horizontal="left" vertical="center"/>
    </xf>
    <xf numFmtId="38" fontId="4" fillId="0" borderId="54" xfId="50" applyFont="1" applyBorder="1" applyAlignment="1">
      <alignment horizontal="left" vertical="center"/>
    </xf>
    <xf numFmtId="38" fontId="107" fillId="0" borderId="52" xfId="52" applyFont="1" applyBorder="1" applyAlignment="1" applyProtection="1">
      <alignment horizontal="right" vertical="center" shrinkToFit="1"/>
      <protection locked="0"/>
    </xf>
    <xf numFmtId="38" fontId="0" fillId="0" borderId="18" xfId="0" applyNumberFormat="1" applyBorder="1" applyAlignment="1" applyProtection="1">
      <alignment horizontal="right" vertical="center" shrinkToFit="1"/>
      <protection locked="0"/>
    </xf>
    <xf numFmtId="38" fontId="6" fillId="0" borderId="46" xfId="50" applyFont="1" applyBorder="1" applyAlignment="1">
      <alignment vertical="center"/>
    </xf>
    <xf numFmtId="38" fontId="0" fillId="0" borderId="18" xfId="0" applyNumberFormat="1" applyBorder="1" applyAlignment="1" applyProtection="1">
      <alignment vertical="center" shrinkToFit="1"/>
      <protection locked="0"/>
    </xf>
    <xf numFmtId="38" fontId="107" fillId="0" borderId="52" xfId="52" applyFont="1" applyBorder="1" applyAlignment="1" applyProtection="1">
      <alignment vertical="center"/>
      <protection locked="0"/>
    </xf>
    <xf numFmtId="38" fontId="0" fillId="0" borderId="53" xfId="0" applyNumberFormat="1" applyBorder="1" applyAlignment="1" applyProtection="1">
      <alignment vertical="center"/>
      <protection locked="0"/>
    </xf>
    <xf numFmtId="38" fontId="0" fillId="0" borderId="18" xfId="0" applyNumberFormat="1" applyBorder="1" applyAlignment="1" applyProtection="1">
      <alignment vertical="center"/>
      <protection locked="0"/>
    </xf>
    <xf numFmtId="0" fontId="19" fillId="0" borderId="2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8" fontId="62" fillId="0" borderId="26" xfId="50" applyFont="1" applyBorder="1" applyAlignment="1">
      <alignment horizontal="center" vertical="center"/>
    </xf>
    <xf numFmtId="38" fontId="62" fillId="0" borderId="15" xfId="50" applyFont="1" applyBorder="1" applyAlignment="1">
      <alignment horizontal="center" vertical="center"/>
    </xf>
    <xf numFmtId="38" fontId="6" fillId="0" borderId="10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38" fontId="4" fillId="0" borderId="52" xfId="50" applyFont="1" applyBorder="1" applyAlignment="1">
      <alignment horizontal="left" vertical="center"/>
    </xf>
    <xf numFmtId="38" fontId="4" fillId="0" borderId="18" xfId="50" applyFont="1" applyBorder="1" applyAlignment="1">
      <alignment horizontal="left" vertical="center"/>
    </xf>
    <xf numFmtId="38" fontId="62" fillId="0" borderId="45" xfId="50" applyFont="1" applyBorder="1" applyAlignment="1">
      <alignment horizontal="center" vertical="center"/>
    </xf>
    <xf numFmtId="38" fontId="6" fillId="0" borderId="27" xfId="50" applyFont="1" applyBorder="1" applyAlignment="1">
      <alignment horizontal="right" vertical="center"/>
    </xf>
    <xf numFmtId="38" fontId="6" fillId="0" borderId="16" xfId="50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38" fontId="6" fillId="0" borderId="48" xfId="50" applyFont="1" applyBorder="1" applyAlignment="1">
      <alignment horizontal="center" vertical="center"/>
    </xf>
    <xf numFmtId="38" fontId="6" fillId="0" borderId="47" xfId="50" applyFont="1" applyBorder="1" applyAlignment="1">
      <alignment horizontal="center" vertical="center"/>
    </xf>
    <xf numFmtId="0" fontId="113" fillId="0" borderId="0" xfId="0" applyFont="1" applyAlignment="1">
      <alignment horizontal="center" vertical="center"/>
    </xf>
    <xf numFmtId="0" fontId="113" fillId="0" borderId="150" xfId="0" applyFont="1" applyBorder="1" applyAlignment="1">
      <alignment horizontal="center" vertical="center"/>
    </xf>
    <xf numFmtId="195" fontId="87" fillId="0" borderId="150" xfId="0" applyNumberFormat="1" applyFont="1" applyBorder="1" applyAlignment="1">
      <alignment horizontal="right" vertical="center"/>
    </xf>
    <xf numFmtId="0" fontId="160" fillId="0" borderId="0" xfId="44" applyFont="1" applyAlignment="1" applyProtection="1">
      <alignment horizontal="right" vertical="center"/>
      <protection/>
    </xf>
    <xf numFmtId="193" fontId="136" fillId="0" borderId="11" xfId="0" applyNumberFormat="1" applyFont="1" applyBorder="1" applyAlignment="1" applyProtection="1">
      <alignment horizontal="center"/>
      <protection/>
    </xf>
    <xf numFmtId="193" fontId="136" fillId="0" borderId="13" xfId="0" applyNumberFormat="1" applyFont="1" applyBorder="1" applyAlignment="1" applyProtection="1">
      <alignment horizontal="center"/>
      <protection/>
    </xf>
    <xf numFmtId="193" fontId="96" fillId="0" borderId="12" xfId="0" applyNumberFormat="1" applyFont="1" applyBorder="1" applyAlignment="1" applyProtection="1">
      <alignment horizontal="center" shrinkToFit="1"/>
      <protection/>
    </xf>
    <xf numFmtId="193" fontId="96" fillId="0" borderId="13" xfId="0" applyNumberFormat="1" applyFont="1" applyBorder="1" applyAlignment="1" applyProtection="1">
      <alignment horizontal="center" shrinkToFit="1"/>
      <protection/>
    </xf>
    <xf numFmtId="0" fontId="136" fillId="0" borderId="11" xfId="0" applyFont="1" applyBorder="1" applyAlignment="1" applyProtection="1">
      <alignment horizontal="center" vertical="center"/>
      <protection/>
    </xf>
    <xf numFmtId="0" fontId="136" fillId="0" borderId="13" xfId="0" applyFont="1" applyBorder="1" applyAlignment="1" applyProtection="1">
      <alignment horizontal="center" vertical="center"/>
      <protection/>
    </xf>
    <xf numFmtId="191" fontId="136" fillId="0" borderId="0" xfId="0" applyNumberFormat="1" applyFont="1" applyAlignment="1" applyProtection="1">
      <alignment horizontal="right"/>
      <protection/>
    </xf>
    <xf numFmtId="0" fontId="136" fillId="0" borderId="49" xfId="0" applyFont="1" applyBorder="1" applyAlignment="1" applyProtection="1">
      <alignment horizontal="left" vertical="center"/>
      <protection/>
    </xf>
    <xf numFmtId="0" fontId="136" fillId="0" borderId="50" xfId="0" applyFont="1" applyBorder="1" applyAlignment="1" applyProtection="1">
      <alignment horizontal="left" vertical="center"/>
      <protection/>
    </xf>
    <xf numFmtId="0" fontId="136" fillId="0" borderId="12" xfId="0" applyFont="1" applyBorder="1" applyAlignment="1" applyProtection="1">
      <alignment horizontal="center"/>
      <protection/>
    </xf>
    <xf numFmtId="0" fontId="136" fillId="0" borderId="13" xfId="0" applyFont="1" applyBorder="1" applyAlignment="1" applyProtection="1">
      <alignment horizontal="center"/>
      <protection/>
    </xf>
    <xf numFmtId="0" fontId="138" fillId="0" borderId="138" xfId="0" applyFont="1" applyBorder="1" applyAlignment="1" applyProtection="1">
      <alignment horizontal="left" vertical="center"/>
      <protection locked="0"/>
    </xf>
    <xf numFmtId="0" fontId="138" fillId="0" borderId="66" xfId="0" applyFont="1" applyBorder="1" applyAlignment="1" applyProtection="1">
      <alignment horizontal="left" vertical="center"/>
      <protection locked="0"/>
    </xf>
    <xf numFmtId="0" fontId="136" fillId="27" borderId="56" xfId="0" applyFont="1" applyFill="1" applyBorder="1" applyAlignment="1" applyProtection="1">
      <alignment horizontal="right" vertical="top"/>
      <protection/>
    </xf>
    <xf numFmtId="0" fontId="136" fillId="27" borderId="54" xfId="0" applyFont="1" applyFill="1" applyBorder="1" applyAlignment="1" applyProtection="1">
      <alignment horizontal="right" vertical="top"/>
      <protection/>
    </xf>
    <xf numFmtId="0" fontId="136" fillId="27" borderId="38" xfId="0" applyFont="1" applyFill="1" applyBorder="1" applyAlignment="1" applyProtection="1">
      <alignment horizontal="right" vertical="top"/>
      <protection/>
    </xf>
    <xf numFmtId="185" fontId="141" fillId="0" borderId="52" xfId="63" applyNumberFormat="1" applyFont="1" applyBorder="1" applyAlignment="1" applyProtection="1">
      <alignment horizontal="right" vertical="top"/>
      <protection/>
    </xf>
    <xf numFmtId="185" fontId="141" fillId="0" borderId="53" xfId="63" applyNumberFormat="1" applyFont="1" applyBorder="1" applyAlignment="1" applyProtection="1">
      <alignment horizontal="right" vertical="top"/>
      <protection/>
    </xf>
    <xf numFmtId="185" fontId="141" fillId="0" borderId="18" xfId="63" applyNumberFormat="1" applyFont="1" applyBorder="1" applyAlignment="1" applyProtection="1">
      <alignment horizontal="right" vertical="top"/>
      <protection/>
    </xf>
    <xf numFmtId="0" fontId="136" fillId="0" borderId="66" xfId="0" applyFont="1" applyBorder="1" applyAlignment="1" applyProtection="1">
      <alignment horizontal="left" vertical="center"/>
      <protection locked="0"/>
    </xf>
    <xf numFmtId="0" fontId="136" fillId="0" borderId="139" xfId="0" applyFont="1" applyBorder="1" applyAlignment="1" applyProtection="1">
      <alignment horizontal="left" vertical="center"/>
      <protection locked="0"/>
    </xf>
    <xf numFmtId="0" fontId="136" fillId="0" borderId="0" xfId="0" applyFont="1" applyAlignment="1" applyProtection="1">
      <alignment horizontal="left" vertical="top" wrapText="1"/>
      <protection locked="0"/>
    </xf>
    <xf numFmtId="0" fontId="136" fillId="0" borderId="109" xfId="0" applyFont="1" applyBorder="1" applyAlignment="1" applyProtection="1">
      <alignment horizontal="left" vertical="top" wrapText="1"/>
      <protection locked="0"/>
    </xf>
    <xf numFmtId="0" fontId="136" fillId="0" borderId="150" xfId="0" applyFont="1" applyBorder="1" applyAlignment="1" applyProtection="1">
      <alignment horizontal="left" vertical="top" wrapText="1"/>
      <protection locked="0"/>
    </xf>
    <xf numFmtId="0" fontId="136" fillId="0" borderId="151" xfId="0" applyFont="1" applyBorder="1" applyAlignment="1" applyProtection="1">
      <alignment horizontal="left" vertical="top" wrapText="1"/>
      <protection locked="0"/>
    </xf>
    <xf numFmtId="0" fontId="96" fillId="26" borderId="12" xfId="0" applyFont="1" applyFill="1" applyBorder="1" applyAlignment="1" applyProtection="1">
      <alignment horizontal="center"/>
      <protection/>
    </xf>
    <xf numFmtId="0" fontId="96" fillId="26" borderId="13" xfId="0" applyFont="1" applyFill="1" applyBorder="1" applyAlignment="1" applyProtection="1">
      <alignment horizontal="center"/>
      <protection/>
    </xf>
    <xf numFmtId="193" fontId="136" fillId="0" borderId="56" xfId="0" applyNumberFormat="1" applyFont="1" applyBorder="1" applyAlignment="1" applyProtection="1">
      <alignment horizontal="right" vertical="top"/>
      <protection/>
    </xf>
    <xf numFmtId="193" fontId="136" fillId="0" borderId="54" xfId="0" applyNumberFormat="1" applyFont="1" applyBorder="1" applyAlignment="1" applyProtection="1">
      <alignment horizontal="right" vertical="top"/>
      <protection/>
    </xf>
    <xf numFmtId="193" fontId="136" fillId="0" borderId="38" xfId="0" applyNumberFormat="1" applyFont="1" applyBorder="1" applyAlignment="1" applyProtection="1">
      <alignment horizontal="right" vertical="top"/>
      <protection/>
    </xf>
    <xf numFmtId="0" fontId="136" fillId="27" borderId="56" xfId="0" applyFont="1" applyFill="1" applyBorder="1" applyAlignment="1" applyProtection="1">
      <alignment horizontal="right"/>
      <protection/>
    </xf>
    <xf numFmtId="0" fontId="136" fillId="27" borderId="38" xfId="0" applyFont="1" applyFill="1" applyBorder="1" applyAlignment="1" applyProtection="1">
      <alignment horizontal="right"/>
      <protection/>
    </xf>
    <xf numFmtId="185" fontId="141" fillId="0" borderId="52" xfId="63" applyNumberFormat="1" applyFont="1" applyBorder="1" applyAlignment="1" applyProtection="1">
      <alignment horizontal="right"/>
      <protection/>
    </xf>
    <xf numFmtId="185" fontId="141" fillId="0" borderId="18" xfId="63" applyNumberFormat="1" applyFont="1" applyBorder="1" applyAlignment="1" applyProtection="1">
      <alignment horizontal="right"/>
      <protection/>
    </xf>
    <xf numFmtId="0" fontId="96" fillId="0" borderId="33" xfId="0" applyFont="1" applyBorder="1" applyAlignment="1" applyProtection="1">
      <alignment horizontal="center" vertical="center"/>
      <protection/>
    </xf>
    <xf numFmtId="0" fontId="96" fillId="0" borderId="34" xfId="0" applyFont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right" vertical="top"/>
      <protection/>
    </xf>
    <xf numFmtId="0" fontId="0" fillId="0" borderId="18" xfId="0" applyBorder="1" applyAlignment="1" applyProtection="1">
      <alignment horizontal="right" vertical="top"/>
      <protection/>
    </xf>
    <xf numFmtId="0" fontId="0" fillId="0" borderId="53" xfId="0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39" fillId="0" borderId="21" xfId="0" applyFont="1" applyBorder="1" applyAlignment="1" applyProtection="1">
      <alignment horizontal="left" vertical="center" shrinkToFit="1"/>
      <protection/>
    </xf>
    <xf numFmtId="0" fontId="39" fillId="0" borderId="22" xfId="0" applyFont="1" applyBorder="1" applyAlignment="1" applyProtection="1">
      <alignment horizontal="left" vertical="center" shrinkToFit="1"/>
      <protection/>
    </xf>
    <xf numFmtId="193" fontId="96" fillId="0" borderId="56" xfId="0" applyNumberFormat="1" applyFont="1" applyBorder="1" applyAlignment="1" applyProtection="1">
      <alignment horizontal="right" vertical="top"/>
      <protection/>
    </xf>
    <xf numFmtId="193" fontId="96" fillId="0" borderId="54" xfId="0" applyNumberFormat="1" applyFont="1" applyBorder="1" applyAlignment="1" applyProtection="1">
      <alignment horizontal="right" vertical="top"/>
      <protection/>
    </xf>
    <xf numFmtId="193" fontId="96" fillId="0" borderId="38" xfId="0" applyNumberFormat="1" applyFont="1" applyBorder="1" applyAlignment="1" applyProtection="1">
      <alignment horizontal="right" vertical="top"/>
      <protection/>
    </xf>
    <xf numFmtId="0" fontId="136" fillId="27" borderId="70" xfId="0" applyFont="1" applyFill="1" applyBorder="1" applyAlignment="1" applyProtection="1">
      <alignment horizontal="right" vertical="top"/>
      <protection/>
    </xf>
    <xf numFmtId="185" fontId="141" fillId="0" borderId="80" xfId="63" applyNumberFormat="1" applyFont="1" applyBorder="1" applyAlignment="1" applyProtection="1">
      <alignment horizontal="right" vertical="top"/>
      <protection/>
    </xf>
    <xf numFmtId="0" fontId="141" fillId="0" borderId="53" xfId="0" applyFont="1" applyBorder="1" applyAlignment="1" applyProtection="1">
      <alignment horizontal="right" vertical="top"/>
      <protection/>
    </xf>
    <xf numFmtId="0" fontId="141" fillId="0" borderId="18" xfId="0" applyFont="1" applyBorder="1" applyAlignment="1" applyProtection="1">
      <alignment horizontal="right" vertical="top"/>
      <protection/>
    </xf>
    <xf numFmtId="0" fontId="56" fillId="26" borderId="21" xfId="0" applyFont="1" applyFill="1" applyBorder="1" applyAlignment="1" applyProtection="1">
      <alignment horizontal="left" vertical="center" shrinkToFit="1"/>
      <protection/>
    </xf>
    <xf numFmtId="0" fontId="56" fillId="26" borderId="22" xfId="0" applyFont="1" applyFill="1" applyBorder="1" applyAlignment="1" applyProtection="1">
      <alignment horizontal="left" vertical="center" shrinkToFit="1"/>
      <protection/>
    </xf>
    <xf numFmtId="0" fontId="161" fillId="0" borderId="12" xfId="0" applyFont="1" applyBorder="1" applyAlignment="1" applyProtection="1">
      <alignment horizontal="center" vertical="center"/>
      <protection/>
    </xf>
    <xf numFmtId="0" fontId="161" fillId="0" borderId="129" xfId="0" applyFont="1" applyBorder="1" applyAlignment="1" applyProtection="1">
      <alignment horizontal="center" vertical="center"/>
      <protection/>
    </xf>
    <xf numFmtId="0" fontId="24" fillId="26" borderId="96" xfId="0" applyFont="1" applyFill="1" applyBorder="1" applyAlignment="1" applyProtection="1">
      <alignment horizontal="center" vertical="center" textRotation="255"/>
      <protection/>
    </xf>
    <xf numFmtId="0" fontId="24" fillId="26" borderId="152" xfId="0" applyFont="1" applyFill="1" applyBorder="1" applyAlignment="1" applyProtection="1">
      <alignment horizontal="center" vertical="center" textRotation="255"/>
      <protection/>
    </xf>
    <xf numFmtId="0" fontId="24" fillId="26" borderId="153" xfId="0" applyFont="1" applyFill="1" applyBorder="1" applyAlignment="1" applyProtection="1">
      <alignment horizontal="center" vertical="center" textRotation="255"/>
      <protection/>
    </xf>
    <xf numFmtId="193" fontId="136" fillId="0" borderId="70" xfId="0" applyNumberFormat="1" applyFont="1" applyBorder="1" applyAlignment="1" applyProtection="1">
      <alignment horizontal="right" vertical="top"/>
      <protection/>
    </xf>
    <xf numFmtId="193" fontId="96" fillId="0" borderId="70" xfId="0" applyNumberFormat="1" applyFont="1" applyBorder="1" applyAlignment="1" applyProtection="1">
      <alignment horizontal="right" vertical="top"/>
      <protection/>
    </xf>
    <xf numFmtId="185" fontId="141" fillId="0" borderId="80" xfId="63" applyNumberFormat="1" applyFont="1" applyBorder="1" applyAlignment="1" applyProtection="1">
      <alignment horizontal="right" vertical="top" shrinkToFit="1"/>
      <protection/>
    </xf>
    <xf numFmtId="0" fontId="0" fillId="0" borderId="53" xfId="0" applyBorder="1" applyAlignment="1" applyProtection="1">
      <alignment horizontal="right" vertical="top" shrinkToFit="1"/>
      <protection/>
    </xf>
    <xf numFmtId="0" fontId="0" fillId="0" borderId="18" xfId="0" applyBorder="1" applyAlignment="1" applyProtection="1">
      <alignment horizontal="right" vertical="top" shrinkToFit="1"/>
      <protection/>
    </xf>
    <xf numFmtId="185" fontId="141" fillId="0" borderId="52" xfId="0" applyNumberFormat="1" applyFont="1" applyBorder="1" applyAlignment="1" applyProtection="1">
      <alignment horizontal="right" vertical="top" shrinkToFit="1"/>
      <protection/>
    </xf>
    <xf numFmtId="0" fontId="0" fillId="0" borderId="53" xfId="0" applyBorder="1" applyAlignment="1" applyProtection="1">
      <alignment vertical="top" shrinkToFit="1"/>
      <protection/>
    </xf>
    <xf numFmtId="0" fontId="0" fillId="0" borderId="18" xfId="0" applyBorder="1" applyAlignment="1" applyProtection="1">
      <alignment vertical="top" shrinkToFit="1"/>
      <protection/>
    </xf>
    <xf numFmtId="0" fontId="145" fillId="0" borderId="42" xfId="0" applyFont="1" applyBorder="1" applyAlignment="1" applyProtection="1">
      <alignment horizontal="left" vertical="center" shrinkToFit="1"/>
      <protection locked="0"/>
    </xf>
    <xf numFmtId="0" fontId="145" fillId="0" borderId="31" xfId="0" applyFont="1" applyBorder="1" applyAlignment="1" applyProtection="1">
      <alignment horizontal="left" vertical="center" shrinkToFit="1"/>
      <protection locked="0"/>
    </xf>
    <xf numFmtId="0" fontId="144" fillId="0" borderId="42" xfId="0" applyFont="1" applyBorder="1" applyAlignment="1" applyProtection="1">
      <alignment horizontal="center" vertical="center"/>
      <protection locked="0"/>
    </xf>
    <xf numFmtId="0" fontId="89" fillId="0" borderId="32" xfId="0" applyFont="1" applyBorder="1" applyAlignment="1" applyProtection="1">
      <alignment horizontal="center" vertical="center" shrinkToFit="1"/>
      <protection locked="0"/>
    </xf>
    <xf numFmtId="0" fontId="89" fillId="0" borderId="154" xfId="0" applyFont="1" applyBorder="1" applyAlignment="1" applyProtection="1">
      <alignment horizontal="center" vertical="center" shrinkToFit="1"/>
      <protection locked="0"/>
    </xf>
    <xf numFmtId="0" fontId="93" fillId="0" borderId="12" xfId="0" applyFont="1" applyBorder="1" applyAlignment="1" applyProtection="1">
      <alignment horizontal="center" vertical="center"/>
      <protection/>
    </xf>
    <xf numFmtId="0" fontId="93" fillId="0" borderId="13" xfId="0" applyFont="1" applyBorder="1" applyAlignment="1" applyProtection="1">
      <alignment horizontal="center" vertical="center"/>
      <protection/>
    </xf>
    <xf numFmtId="0" fontId="96" fillId="0" borderId="11" xfId="0" applyFont="1" applyBorder="1" applyAlignment="1" applyProtection="1">
      <alignment horizontal="center" vertical="center"/>
      <protection/>
    </xf>
    <xf numFmtId="0" fontId="96" fillId="0" borderId="13" xfId="0" applyFont="1" applyBorder="1" applyAlignment="1" applyProtection="1">
      <alignment horizontal="center" vertical="center"/>
      <protection/>
    </xf>
    <xf numFmtId="0" fontId="96" fillId="0" borderId="12" xfId="0" applyFont="1" applyBorder="1" applyAlignment="1" applyProtection="1">
      <alignment horizontal="center" vertical="center"/>
      <protection/>
    </xf>
    <xf numFmtId="0" fontId="96" fillId="0" borderId="48" xfId="0" applyFont="1" applyBorder="1" applyAlignment="1" applyProtection="1">
      <alignment horizontal="center" vertical="center" shrinkToFit="1"/>
      <protection/>
    </xf>
    <xf numFmtId="0" fontId="96" fillId="0" borderId="47" xfId="0" applyFont="1" applyBorder="1" applyAlignment="1" applyProtection="1">
      <alignment horizontal="center" vertical="center" shrinkToFit="1"/>
      <protection/>
    </xf>
    <xf numFmtId="0" fontId="136" fillId="27" borderId="48" xfId="0" applyFont="1" applyFill="1" applyBorder="1" applyAlignment="1" applyProtection="1">
      <alignment horizontal="center" vertical="center"/>
      <protection/>
    </xf>
    <xf numFmtId="0" fontId="136" fillId="27" borderId="47" xfId="0" applyFont="1" applyFill="1" applyBorder="1" applyAlignment="1" applyProtection="1">
      <alignment horizontal="center" vertical="center"/>
      <protection/>
    </xf>
    <xf numFmtId="193" fontId="94" fillId="0" borderId="140" xfId="0" applyNumberFormat="1" applyFont="1" applyBorder="1" applyAlignment="1" applyProtection="1">
      <alignment horizontal="center" vertical="center"/>
      <protection/>
    </xf>
    <xf numFmtId="193" fontId="94" fillId="0" borderId="0" xfId="0" applyNumberFormat="1" applyFont="1" applyAlignment="1" applyProtection="1">
      <alignment horizontal="center" vertical="center"/>
      <protection/>
    </xf>
    <xf numFmtId="193" fontId="94" fillId="0" borderId="19" xfId="0" applyNumberFormat="1" applyFont="1" applyBorder="1" applyAlignment="1" applyProtection="1">
      <alignment horizontal="center" vertical="center"/>
      <protection/>
    </xf>
    <xf numFmtId="193" fontId="94" fillId="0" borderId="155" xfId="0" applyNumberFormat="1" applyFont="1" applyBorder="1" applyAlignment="1" applyProtection="1">
      <alignment horizontal="center" vertical="center"/>
      <protection/>
    </xf>
    <xf numFmtId="193" fontId="94" fillId="0" borderId="42" xfId="0" applyNumberFormat="1" applyFont="1" applyBorder="1" applyAlignment="1" applyProtection="1">
      <alignment horizontal="center" vertical="center"/>
      <protection/>
    </xf>
    <xf numFmtId="193" fontId="94" fillId="0" borderId="31" xfId="0" applyNumberFormat="1" applyFont="1" applyBorder="1" applyAlignment="1" applyProtection="1">
      <alignment horizontal="center" vertical="center"/>
      <protection/>
    </xf>
    <xf numFmtId="194" fontId="150" fillId="0" borderId="10" xfId="0" applyNumberFormat="1" applyFont="1" applyBorder="1" applyAlignment="1" applyProtection="1">
      <alignment horizontal="center" vertical="center"/>
      <protection locked="0"/>
    </xf>
    <xf numFmtId="194" fontId="150" fillId="0" borderId="0" xfId="0" applyNumberFormat="1" applyFont="1" applyBorder="1" applyAlignment="1" applyProtection="1">
      <alignment horizontal="center" vertical="center"/>
      <protection locked="0"/>
    </xf>
    <xf numFmtId="194" fontId="150" fillId="0" borderId="19" xfId="0" applyNumberFormat="1" applyFont="1" applyBorder="1" applyAlignment="1" applyProtection="1">
      <alignment horizontal="center" vertical="center"/>
      <protection locked="0"/>
    </xf>
    <xf numFmtId="183" fontId="118" fillId="0" borderId="66" xfId="0" applyNumberFormat="1" applyFont="1" applyBorder="1" applyAlignment="1" applyProtection="1">
      <alignment horizontal="center" vertical="center" shrinkToFit="1"/>
      <protection/>
    </xf>
    <xf numFmtId="183" fontId="118" fillId="0" borderId="47" xfId="0" applyNumberFormat="1" applyFont="1" applyBorder="1" applyAlignment="1" applyProtection="1">
      <alignment horizontal="center" vertical="center" shrinkToFit="1"/>
      <protection/>
    </xf>
    <xf numFmtId="183" fontId="118" fillId="0" borderId="0" xfId="0" applyNumberFormat="1" applyFont="1" applyAlignment="1" applyProtection="1">
      <alignment horizontal="center" vertical="center" shrinkToFit="1"/>
      <protection/>
    </xf>
    <xf numFmtId="183" fontId="118" fillId="0" borderId="19" xfId="0" applyNumberFormat="1" applyFont="1" applyBorder="1" applyAlignment="1" applyProtection="1">
      <alignment horizontal="center" vertical="center" shrinkToFit="1"/>
      <protection/>
    </xf>
    <xf numFmtId="0" fontId="162" fillId="0" borderId="10" xfId="0" applyFont="1" applyBorder="1" applyAlignment="1" applyProtection="1">
      <alignment horizontal="center" vertical="center" shrinkToFit="1"/>
      <protection locked="0"/>
    </xf>
    <xf numFmtId="0" fontId="162" fillId="0" borderId="0" xfId="0" applyFont="1" applyAlignment="1" applyProtection="1">
      <alignment horizontal="center" vertical="center" shrinkToFit="1"/>
      <protection locked="0"/>
    </xf>
    <xf numFmtId="0" fontId="162" fillId="0" borderId="109" xfId="0" applyFont="1" applyBorder="1" applyAlignment="1" applyProtection="1">
      <alignment horizontal="center" vertical="center" shrinkToFit="1"/>
      <protection locked="0"/>
    </xf>
    <xf numFmtId="0" fontId="162" fillId="0" borderId="30" xfId="0" applyFont="1" applyBorder="1" applyAlignment="1" applyProtection="1">
      <alignment horizontal="center" vertical="center" shrinkToFit="1"/>
      <protection locked="0"/>
    </xf>
    <xf numFmtId="0" fontId="162" fillId="0" borderId="42" xfId="0" applyFont="1" applyBorder="1" applyAlignment="1" applyProtection="1">
      <alignment horizontal="center" vertical="center" shrinkToFit="1"/>
      <protection locked="0"/>
    </xf>
    <xf numFmtId="0" fontId="162" fillId="0" borderId="156" xfId="0" applyFont="1" applyBorder="1" applyAlignment="1" applyProtection="1">
      <alignment horizontal="center" vertical="center" shrinkToFit="1"/>
      <protection locked="0"/>
    </xf>
    <xf numFmtId="183" fontId="163" fillId="0" borderId="10" xfId="0" applyNumberFormat="1" applyFont="1" applyBorder="1" applyAlignment="1" applyProtection="1">
      <alignment horizontal="center" vertical="top"/>
      <protection locked="0"/>
    </xf>
    <xf numFmtId="183" fontId="163" fillId="0" borderId="19" xfId="0" applyNumberFormat="1" applyFont="1" applyBorder="1" applyAlignment="1" applyProtection="1">
      <alignment horizontal="center" vertical="top"/>
      <protection locked="0"/>
    </xf>
    <xf numFmtId="183" fontId="163" fillId="0" borderId="30" xfId="0" applyNumberFormat="1" applyFont="1" applyBorder="1" applyAlignment="1" applyProtection="1">
      <alignment horizontal="center" vertical="top"/>
      <protection locked="0"/>
    </xf>
    <xf numFmtId="183" fontId="163" fillId="0" borderId="31" xfId="0" applyNumberFormat="1" applyFont="1" applyBorder="1" applyAlignment="1" applyProtection="1">
      <alignment horizontal="center" vertical="top"/>
      <protection locked="0"/>
    </xf>
    <xf numFmtId="183" fontId="151" fillId="0" borderId="0" xfId="0" applyNumberFormat="1" applyFont="1" applyAlignment="1" applyProtection="1">
      <alignment horizontal="left" vertical="top" wrapText="1"/>
      <protection locked="0"/>
    </xf>
    <xf numFmtId="183" fontId="151" fillId="0" borderId="19" xfId="0" applyNumberFormat="1" applyFont="1" applyBorder="1" applyAlignment="1" applyProtection="1">
      <alignment horizontal="left" vertical="top" wrapText="1"/>
      <protection locked="0"/>
    </xf>
    <xf numFmtId="0" fontId="95" fillId="0" borderId="41" xfId="0" applyFont="1" applyBorder="1" applyAlignment="1" applyProtection="1">
      <alignment horizontal="center" vertical="center"/>
      <protection locked="0"/>
    </xf>
    <xf numFmtId="0" fontId="95" fillId="0" borderId="29" xfId="0" applyFont="1" applyBorder="1" applyAlignment="1" applyProtection="1">
      <alignment horizontal="center" vertical="center"/>
      <protection locked="0"/>
    </xf>
    <xf numFmtId="0" fontId="95" fillId="0" borderId="157" xfId="0" applyFont="1" applyBorder="1" applyAlignment="1" applyProtection="1">
      <alignment horizontal="center" vertical="center"/>
      <protection locked="0"/>
    </xf>
    <xf numFmtId="0" fontId="145" fillId="0" borderId="155" xfId="0" applyFont="1" applyBorder="1" applyAlignment="1" applyProtection="1">
      <alignment horizontal="center" vertical="center"/>
      <protection locked="0"/>
    </xf>
    <xf numFmtId="0" fontId="145" fillId="0" borderId="42" xfId="0" applyFont="1" applyBorder="1" applyAlignment="1" applyProtection="1">
      <alignment horizontal="center" vertical="center"/>
      <protection locked="0"/>
    </xf>
    <xf numFmtId="0" fontId="145" fillId="0" borderId="31" xfId="0" applyFont="1" applyBorder="1" applyAlignment="1" applyProtection="1">
      <alignment horizontal="center" vertical="center"/>
      <protection locked="0"/>
    </xf>
    <xf numFmtId="0" fontId="145" fillId="0" borderId="30" xfId="0" applyFont="1" applyBorder="1" applyAlignment="1" applyProtection="1">
      <alignment horizontal="center" vertical="center"/>
      <protection locked="0"/>
    </xf>
    <xf numFmtId="0" fontId="118" fillId="0" borderId="10" xfId="0" applyFont="1" applyBorder="1" applyAlignment="1" applyProtection="1">
      <alignment horizontal="center" vertical="center" shrinkToFit="1"/>
      <protection locked="0"/>
    </xf>
    <xf numFmtId="0" fontId="118" fillId="0" borderId="0" xfId="0" applyFont="1" applyAlignment="1" applyProtection="1">
      <alignment horizontal="center" vertical="center" shrinkToFit="1"/>
      <protection locked="0"/>
    </xf>
    <xf numFmtId="0" fontId="118" fillId="0" borderId="109" xfId="0" applyFont="1" applyBorder="1" applyAlignment="1" applyProtection="1">
      <alignment horizontal="center" vertical="center" shrinkToFit="1"/>
      <protection locked="0"/>
    </xf>
    <xf numFmtId="0" fontId="118" fillId="0" borderId="30" xfId="0" applyFont="1" applyBorder="1" applyAlignment="1" applyProtection="1">
      <alignment horizontal="center" vertical="center" shrinkToFit="1"/>
      <protection locked="0"/>
    </xf>
    <xf numFmtId="0" fontId="118" fillId="0" borderId="42" xfId="0" applyFont="1" applyBorder="1" applyAlignment="1" applyProtection="1">
      <alignment horizontal="center" vertical="center" shrinkToFit="1"/>
      <protection locked="0"/>
    </xf>
    <xf numFmtId="0" fontId="118" fillId="0" borderId="156" xfId="0" applyFont="1" applyBorder="1" applyAlignment="1" applyProtection="1">
      <alignment horizontal="center" vertical="center" shrinkToFit="1"/>
      <protection locked="0"/>
    </xf>
    <xf numFmtId="176" fontId="151" fillId="0" borderId="0" xfId="0" applyNumberFormat="1" applyFont="1" applyAlignment="1" applyProtection="1">
      <alignment horizontal="left" vertical="top" wrapText="1"/>
      <protection locked="0"/>
    </xf>
    <xf numFmtId="176" fontId="151" fillId="0" borderId="19" xfId="0" applyNumberFormat="1" applyFont="1" applyBorder="1" applyAlignment="1" applyProtection="1">
      <alignment horizontal="left" vertical="top" wrapText="1"/>
      <protection locked="0"/>
    </xf>
    <xf numFmtId="0" fontId="93" fillId="0" borderId="45" xfId="0" applyFont="1" applyBorder="1" applyAlignment="1" applyProtection="1">
      <alignment horizontal="center" vertical="center"/>
      <protection locked="0"/>
    </xf>
    <xf numFmtId="0" fontId="93" fillId="0" borderId="0" xfId="0" applyFont="1" applyAlignment="1" applyProtection="1">
      <alignment horizontal="center" vertical="center"/>
      <protection locked="0"/>
    </xf>
    <xf numFmtId="193" fontId="92" fillId="0" borderId="66" xfId="0" applyNumberFormat="1" applyFont="1" applyBorder="1" applyAlignment="1" applyProtection="1">
      <alignment horizontal="right" vertical="center"/>
      <protection/>
    </xf>
    <xf numFmtId="193" fontId="92" fillId="0" borderId="47" xfId="0" applyNumberFormat="1" applyFont="1" applyBorder="1" applyAlignment="1" applyProtection="1">
      <alignment horizontal="right" vertical="center"/>
      <protection/>
    </xf>
    <xf numFmtId="0" fontId="164" fillId="0" borderId="0" xfId="0" applyFont="1" applyAlignment="1" applyProtection="1">
      <alignment horizontal="center" vertical="center"/>
      <protection/>
    </xf>
    <xf numFmtId="0" fontId="164" fillId="0" borderId="150" xfId="0" applyFont="1" applyBorder="1" applyAlignment="1" applyProtection="1">
      <alignment horizontal="center" vertical="center"/>
      <protection/>
    </xf>
    <xf numFmtId="0" fontId="143" fillId="0" borderId="150" xfId="0" applyFont="1" applyBorder="1" applyAlignment="1" applyProtection="1">
      <alignment horizontal="right" vertical="center"/>
      <protection/>
    </xf>
    <xf numFmtId="0" fontId="90" fillId="0" borderId="158" xfId="0" applyFont="1" applyBorder="1" applyAlignment="1" applyProtection="1">
      <alignment horizontal="center" vertical="center" textRotation="255"/>
      <protection locked="0"/>
    </xf>
    <xf numFmtId="0" fontId="90" fillId="0" borderId="140" xfId="0" applyFont="1" applyBorder="1" applyAlignment="1" applyProtection="1">
      <alignment horizontal="center" vertical="center" textRotation="255"/>
      <protection locked="0"/>
    </xf>
    <xf numFmtId="0" fontId="90" fillId="0" borderId="159" xfId="0" applyFont="1" applyBorder="1" applyAlignment="1" applyProtection="1">
      <alignment horizontal="center" vertical="center" textRotation="255"/>
      <protection locked="0"/>
    </xf>
    <xf numFmtId="176" fontId="91" fillId="0" borderId="160" xfId="0" applyNumberFormat="1" applyFont="1" applyBorder="1" applyAlignment="1" applyProtection="1">
      <alignment horizontal="center" vertical="center"/>
      <protection/>
    </xf>
    <xf numFmtId="176" fontId="91" fillId="0" borderId="137" xfId="0" applyNumberFormat="1" applyFont="1" applyBorder="1" applyAlignment="1" applyProtection="1">
      <alignment horizontal="center" vertical="center"/>
      <protection/>
    </xf>
    <xf numFmtId="176" fontId="91" fillId="0" borderId="161" xfId="0" applyNumberFormat="1" applyFont="1" applyBorder="1" applyAlignment="1" applyProtection="1">
      <alignment horizontal="center" vertical="center"/>
      <protection/>
    </xf>
    <xf numFmtId="176" fontId="91" fillId="0" borderId="45" xfId="0" applyNumberFormat="1" applyFont="1" applyBorder="1" applyAlignment="1" applyProtection="1">
      <alignment horizontal="center" vertical="center"/>
      <protection/>
    </xf>
    <xf numFmtId="176" fontId="91" fillId="0" borderId="0" xfId="0" applyNumberFormat="1" applyFont="1" applyAlignment="1" applyProtection="1">
      <alignment horizontal="center" vertical="center"/>
      <protection/>
    </xf>
    <xf numFmtId="176" fontId="91" fillId="0" borderId="19" xfId="0" applyNumberFormat="1" applyFont="1" applyBorder="1" applyAlignment="1" applyProtection="1">
      <alignment horizontal="center" vertical="center"/>
      <protection/>
    </xf>
    <xf numFmtId="0" fontId="118" fillId="0" borderId="137" xfId="0" applyFont="1" applyBorder="1" applyAlignment="1" applyProtection="1">
      <alignment horizontal="center" vertical="center" shrinkToFit="1"/>
      <protection/>
    </xf>
    <xf numFmtId="0" fontId="118" fillId="0" borderId="0" xfId="0" applyFont="1" applyAlignment="1" applyProtection="1">
      <alignment horizontal="center" vertical="center" shrinkToFit="1"/>
      <protection/>
    </xf>
    <xf numFmtId="0" fontId="103" fillId="0" borderId="137" xfId="0" applyFont="1" applyBorder="1" applyAlignment="1" applyProtection="1">
      <alignment horizontal="left" vertical="center"/>
      <protection locked="0"/>
    </xf>
    <xf numFmtId="0" fontId="103" fillId="0" borderId="161" xfId="0" applyFont="1" applyBorder="1" applyAlignment="1" applyProtection="1">
      <alignment horizontal="left" vertical="center"/>
      <protection locked="0"/>
    </xf>
    <xf numFmtId="0" fontId="92" fillId="0" borderId="82" xfId="0" applyFont="1" applyBorder="1" applyAlignment="1" applyProtection="1">
      <alignment horizontal="left" vertical="center" shrinkToFit="1"/>
      <protection locked="0"/>
    </xf>
    <xf numFmtId="0" fontId="92" fillId="0" borderId="137" xfId="0" applyFont="1" applyBorder="1" applyAlignment="1" applyProtection="1">
      <alignment horizontal="left" vertical="center" shrinkToFit="1"/>
      <protection locked="0"/>
    </xf>
    <xf numFmtId="0" fontId="165" fillId="0" borderId="137" xfId="0" applyFont="1" applyBorder="1" applyAlignment="1" applyProtection="1">
      <alignment horizontal="left" vertical="center" shrinkToFit="1"/>
      <protection locked="0"/>
    </xf>
    <xf numFmtId="0" fontId="165" fillId="0" borderId="162" xfId="0" applyFont="1" applyBorder="1" applyAlignment="1" applyProtection="1">
      <alignment horizontal="left" vertical="center" shrinkToFit="1"/>
      <protection locked="0"/>
    </xf>
    <xf numFmtId="176" fontId="117" fillId="0" borderId="10" xfId="0" applyNumberFormat="1" applyFont="1" applyBorder="1" applyAlignment="1" applyProtection="1">
      <alignment horizontal="center" vertical="center"/>
      <protection/>
    </xf>
    <xf numFmtId="176" fontId="117" fillId="0" borderId="19" xfId="0" applyNumberFormat="1" applyFont="1" applyBorder="1" applyAlignment="1" applyProtection="1">
      <alignment horizontal="center" vertical="center"/>
      <protection/>
    </xf>
    <xf numFmtId="176" fontId="117" fillId="0" borderId="14" xfId="0" applyNumberFormat="1" applyFont="1" applyBorder="1" applyAlignment="1" applyProtection="1">
      <alignment horizontal="center" vertical="center"/>
      <protection/>
    </xf>
    <xf numFmtId="176" fontId="117" fillId="0" borderId="17" xfId="0" applyNumberFormat="1" applyFont="1" applyBorder="1" applyAlignment="1" applyProtection="1">
      <alignment horizontal="center" vertical="center"/>
      <protection/>
    </xf>
    <xf numFmtId="0" fontId="166" fillId="0" borderId="0" xfId="0" applyFont="1" applyAlignment="1" applyProtection="1">
      <alignment horizontal="center" vertical="center" shrinkToFit="1"/>
      <protection locked="0"/>
    </xf>
    <xf numFmtId="0" fontId="166" fillId="0" borderId="19" xfId="0" applyFont="1" applyBorder="1" applyAlignment="1" applyProtection="1">
      <alignment horizontal="center" vertical="center" shrinkToFit="1"/>
      <protection locked="0"/>
    </xf>
    <xf numFmtId="49" fontId="136" fillId="0" borderId="11" xfId="0" applyNumberFormat="1" applyFont="1" applyBorder="1" applyAlignment="1" applyProtection="1">
      <alignment horizontal="center" vertical="center" shrinkToFit="1"/>
      <protection/>
    </xf>
    <xf numFmtId="49" fontId="136" fillId="0" borderId="12" xfId="0" applyNumberFormat="1" applyFont="1" applyBorder="1" applyAlignment="1" applyProtection="1">
      <alignment horizontal="center" vertical="center" shrinkToFit="1"/>
      <protection/>
    </xf>
    <xf numFmtId="49" fontId="136" fillId="0" borderId="13" xfId="0" applyNumberFormat="1" applyFont="1" applyBorder="1" applyAlignment="1" applyProtection="1">
      <alignment horizontal="center" vertical="center" shrinkToFit="1"/>
      <protection/>
    </xf>
    <xf numFmtId="193" fontId="136" fillId="0" borderId="11" xfId="0" applyNumberFormat="1" applyFont="1" applyBorder="1" applyAlignment="1" applyProtection="1">
      <alignment horizontal="center" vertical="top"/>
      <protection/>
    </xf>
    <xf numFmtId="193" fontId="136" fillId="0" borderId="13" xfId="0" applyNumberFormat="1" applyFont="1" applyBorder="1" applyAlignment="1" applyProtection="1">
      <alignment horizontal="center" vertical="top"/>
      <protection/>
    </xf>
    <xf numFmtId="0" fontId="24" fillId="26" borderId="96" xfId="0" applyFont="1" applyFill="1" applyBorder="1" applyAlignment="1" applyProtection="1">
      <alignment horizontal="center" vertical="center" textRotation="255"/>
      <protection locked="0"/>
    </xf>
    <xf numFmtId="0" fontId="24" fillId="26" borderId="152" xfId="0" applyFont="1" applyFill="1" applyBorder="1" applyAlignment="1" applyProtection="1">
      <alignment horizontal="center" vertical="center" textRotation="255"/>
      <protection locked="0"/>
    </xf>
    <xf numFmtId="0" fontId="24" fillId="26" borderId="153" xfId="0" applyFont="1" applyFill="1" applyBorder="1" applyAlignment="1" applyProtection="1">
      <alignment horizontal="center" vertical="center" textRotation="255"/>
      <protection locked="0"/>
    </xf>
    <xf numFmtId="0" fontId="149" fillId="0" borderId="96" xfId="0" applyFont="1" applyBorder="1" applyAlignment="1" applyProtection="1">
      <alignment horizontal="center" vertical="center" textRotation="255"/>
      <protection locked="0"/>
    </xf>
    <xf numFmtId="0" fontId="149" fillId="0" borderId="152" xfId="0" applyFont="1" applyBorder="1" applyAlignment="1" applyProtection="1">
      <alignment horizontal="center" vertical="center" textRotation="255"/>
      <protection locked="0"/>
    </xf>
    <xf numFmtId="0" fontId="149" fillId="0" borderId="153" xfId="0" applyFont="1" applyBorder="1" applyAlignment="1" applyProtection="1">
      <alignment horizontal="center" vertical="center" textRotation="255"/>
      <protection locked="0"/>
    </xf>
    <xf numFmtId="0" fontId="136" fillId="0" borderId="48" xfId="0" applyFont="1" applyBorder="1" applyAlignment="1" applyProtection="1">
      <alignment horizontal="center" vertical="center"/>
      <protection/>
    </xf>
    <xf numFmtId="0" fontId="136" fillId="0" borderId="47" xfId="0" applyFont="1" applyBorder="1" applyAlignment="1" applyProtection="1">
      <alignment horizontal="center" vertical="center"/>
      <protection/>
    </xf>
    <xf numFmtId="0" fontId="163" fillId="0" borderId="10" xfId="0" applyFont="1" applyBorder="1" applyAlignment="1" applyProtection="1">
      <alignment horizontal="center" vertical="top"/>
      <protection locked="0"/>
    </xf>
    <xf numFmtId="0" fontId="163" fillId="0" borderId="19" xfId="0" applyFont="1" applyBorder="1" applyAlignment="1" applyProtection="1">
      <alignment horizontal="center" vertical="top"/>
      <protection locked="0"/>
    </xf>
    <xf numFmtId="0" fontId="163" fillId="0" borderId="30" xfId="0" applyFont="1" applyBorder="1" applyAlignment="1" applyProtection="1">
      <alignment horizontal="center" vertical="top"/>
      <protection locked="0"/>
    </xf>
    <xf numFmtId="0" fontId="163" fillId="0" borderId="31" xfId="0" applyFont="1" applyBorder="1" applyAlignment="1" applyProtection="1">
      <alignment horizontal="center" vertical="top"/>
      <protection locked="0"/>
    </xf>
    <xf numFmtId="0" fontId="143" fillId="0" borderId="150" xfId="0" applyFont="1" applyBorder="1" applyAlignment="1" applyProtection="1">
      <alignment horizontal="right" vertical="center" shrinkToFit="1"/>
      <protection/>
    </xf>
    <xf numFmtId="0" fontId="151" fillId="0" borderId="0" xfId="0" applyFont="1" applyAlignment="1" applyProtection="1">
      <alignment horizontal="left" vertical="top" wrapText="1"/>
      <protection locked="0"/>
    </xf>
    <xf numFmtId="0" fontId="151" fillId="0" borderId="19" xfId="0" applyFont="1" applyBorder="1" applyAlignment="1" applyProtection="1">
      <alignment horizontal="left" vertical="top" wrapText="1"/>
      <protection locked="0"/>
    </xf>
    <xf numFmtId="0" fontId="138" fillId="0" borderId="0" xfId="0" applyFont="1" applyAlignment="1" applyProtection="1">
      <alignment horizontal="left" vertical="top"/>
      <protection locked="0"/>
    </xf>
    <xf numFmtId="0" fontId="138" fillId="0" borderId="109" xfId="0" applyFont="1" applyBorder="1" applyAlignment="1" applyProtection="1">
      <alignment horizontal="left" vertical="top"/>
      <protection locked="0"/>
    </xf>
    <xf numFmtId="0" fontId="138" fillId="0" borderId="150" xfId="0" applyFont="1" applyBorder="1" applyAlignment="1" applyProtection="1">
      <alignment horizontal="left" vertical="top"/>
      <protection locked="0"/>
    </xf>
    <xf numFmtId="0" fontId="138" fillId="0" borderId="151" xfId="0" applyFont="1" applyBorder="1" applyAlignment="1" applyProtection="1">
      <alignment horizontal="left" vertical="top"/>
      <protection locked="0"/>
    </xf>
    <xf numFmtId="185" fontId="141" fillId="0" borderId="52" xfId="63" applyNumberFormat="1" applyFont="1" applyBorder="1" applyAlignment="1" applyProtection="1">
      <alignment horizontal="right" vertical="top" shrinkToFit="1"/>
      <protection/>
    </xf>
    <xf numFmtId="185" fontId="141" fillId="0" borderId="53" xfId="63" applyNumberFormat="1" applyFont="1" applyBorder="1" applyAlignment="1" applyProtection="1">
      <alignment horizontal="right" vertical="top" shrinkToFit="1"/>
      <protection/>
    </xf>
    <xf numFmtId="185" fontId="141" fillId="0" borderId="18" xfId="63" applyNumberFormat="1" applyFont="1" applyBorder="1" applyAlignment="1" applyProtection="1">
      <alignment horizontal="right" vertical="top" shrinkToFit="1"/>
      <protection/>
    </xf>
    <xf numFmtId="193" fontId="136" fillId="0" borderId="11" xfId="0" applyNumberFormat="1" applyFont="1" applyBorder="1" applyAlignment="1" applyProtection="1">
      <alignment horizontal="center" vertical="center"/>
      <protection/>
    </xf>
    <xf numFmtId="193" fontId="136" fillId="0" borderId="12" xfId="0" applyNumberFormat="1" applyFont="1" applyBorder="1" applyAlignment="1" applyProtection="1">
      <alignment horizontal="center" vertical="center"/>
      <protection/>
    </xf>
    <xf numFmtId="193" fontId="136" fillId="0" borderId="163" xfId="0" applyNumberFormat="1" applyFont="1" applyBorder="1" applyAlignment="1" applyProtection="1">
      <alignment horizontal="right" vertical="top"/>
      <protection/>
    </xf>
    <xf numFmtId="0" fontId="0" fillId="0" borderId="164" xfId="0" applyBorder="1" applyAlignment="1">
      <alignment horizontal="right" vertical="top"/>
    </xf>
    <xf numFmtId="0" fontId="0" fillId="0" borderId="165" xfId="0" applyBorder="1" applyAlignment="1">
      <alignment horizontal="right" vertical="top"/>
    </xf>
    <xf numFmtId="0" fontId="136" fillId="0" borderId="21" xfId="0" applyFont="1" applyBorder="1" applyAlignment="1" applyProtection="1">
      <alignment vertical="center" shrinkToFit="1"/>
      <protection/>
    </xf>
    <xf numFmtId="0" fontId="0" fillId="0" borderId="22" xfId="0" applyBorder="1" applyAlignment="1">
      <alignment vertical="center" shrinkToFit="1"/>
    </xf>
    <xf numFmtId="0" fontId="136" fillId="0" borderId="66" xfId="0" applyFont="1" applyBorder="1" applyAlignment="1" applyProtection="1">
      <alignment horizontal="right" vertical="center"/>
      <protection locked="0"/>
    </xf>
    <xf numFmtId="0" fontId="0" fillId="0" borderId="66" xfId="0" applyBorder="1" applyAlignment="1">
      <alignment horizontal="right" vertical="center"/>
    </xf>
    <xf numFmtId="0" fontId="0" fillId="0" borderId="152" xfId="0" applyBorder="1" applyAlignment="1">
      <alignment horizontal="center" vertical="center" textRotation="255"/>
    </xf>
    <xf numFmtId="0" fontId="0" fillId="0" borderId="153" xfId="0" applyBorder="1" applyAlignment="1">
      <alignment horizontal="center" vertical="center" textRotation="255"/>
    </xf>
    <xf numFmtId="0" fontId="136" fillId="27" borderId="11" xfId="0" applyFont="1" applyFill="1" applyBorder="1" applyAlignment="1" applyProtection="1">
      <alignment horizontal="center" vertical="center"/>
      <protection/>
    </xf>
    <xf numFmtId="0" fontId="136" fillId="27" borderId="13" xfId="0" applyFont="1" applyFill="1" applyBorder="1" applyAlignment="1" applyProtection="1">
      <alignment horizontal="center" vertical="center"/>
      <protection/>
    </xf>
    <xf numFmtId="0" fontId="163" fillId="0" borderId="10" xfId="0" applyFont="1" applyBorder="1" applyAlignment="1" applyProtection="1">
      <alignment horizontal="center" vertical="center"/>
      <protection locked="0"/>
    </xf>
    <xf numFmtId="0" fontId="163" fillId="0" borderId="19" xfId="0" applyFont="1" applyBorder="1" applyAlignment="1" applyProtection="1">
      <alignment horizontal="center" vertical="center"/>
      <protection locked="0"/>
    </xf>
    <xf numFmtId="0" fontId="163" fillId="0" borderId="30" xfId="0" applyFont="1" applyBorder="1" applyAlignment="1" applyProtection="1">
      <alignment horizontal="center" vertical="center"/>
      <protection locked="0"/>
    </xf>
    <xf numFmtId="0" fontId="163" fillId="0" borderId="31" xfId="0" applyFont="1" applyBorder="1" applyAlignment="1" applyProtection="1">
      <alignment horizontal="center" vertical="center"/>
      <protection locked="0"/>
    </xf>
    <xf numFmtId="0" fontId="96" fillId="26" borderId="21" xfId="0" applyFont="1" applyFill="1" applyBorder="1" applyAlignment="1" applyProtection="1">
      <alignment vertical="center" shrinkToFit="1"/>
      <protection/>
    </xf>
    <xf numFmtId="0" fontId="0" fillId="0" borderId="22" xfId="0" applyBorder="1" applyAlignment="1" applyProtection="1">
      <alignment vertical="center" shrinkToFit="1"/>
      <protection/>
    </xf>
    <xf numFmtId="0" fontId="156" fillId="26" borderId="21" xfId="0" applyFont="1" applyFill="1" applyBorder="1" applyAlignment="1" applyProtection="1">
      <alignment vertical="center" shrinkToFit="1"/>
      <protection/>
    </xf>
    <xf numFmtId="0" fontId="158" fillId="0" borderId="22" xfId="0" applyFont="1" applyBorder="1" applyAlignment="1" applyProtection="1">
      <alignment vertical="center" shrinkToFit="1"/>
      <protection/>
    </xf>
    <xf numFmtId="0" fontId="158" fillId="0" borderId="22" xfId="0" applyFont="1" applyBorder="1" applyAlignment="1">
      <alignment vertical="center" shrinkToFit="1"/>
    </xf>
    <xf numFmtId="193" fontId="136" fillId="0" borderId="21" xfId="0" applyNumberFormat="1" applyFont="1" applyBorder="1" applyAlignment="1" applyProtection="1">
      <alignment horizontal="center" vertical="top"/>
      <protection/>
    </xf>
    <xf numFmtId="193" fontId="136" fillId="0" borderId="22" xfId="0" applyNumberFormat="1" applyFont="1" applyBorder="1" applyAlignment="1" applyProtection="1">
      <alignment horizontal="center" vertical="top"/>
      <protection/>
    </xf>
    <xf numFmtId="3" fontId="136" fillId="0" borderId="11" xfId="0" applyNumberFormat="1" applyFont="1" applyBorder="1" applyAlignment="1" applyProtection="1">
      <alignment horizontal="center" vertical="center"/>
      <protection/>
    </xf>
    <xf numFmtId="3" fontId="136" fillId="0" borderId="129" xfId="0" applyNumberFormat="1" applyFont="1" applyBorder="1" applyAlignment="1" applyProtection="1">
      <alignment horizontal="center" vertical="center"/>
      <protection/>
    </xf>
    <xf numFmtId="3" fontId="96" fillId="28" borderId="20" xfId="0" applyNumberFormat="1" applyFont="1" applyFill="1" applyBorder="1" applyAlignment="1" applyProtection="1">
      <alignment horizontal="left" vertical="center" shrinkToFit="1"/>
      <protection/>
    </xf>
    <xf numFmtId="3" fontId="96" fillId="28" borderId="22" xfId="0" applyNumberFormat="1" applyFont="1" applyFill="1" applyBorder="1" applyAlignment="1" applyProtection="1">
      <alignment horizontal="left" vertical="center" shrinkToFit="1"/>
      <protection/>
    </xf>
    <xf numFmtId="193" fontId="96" fillId="28" borderId="20" xfId="0" applyNumberFormat="1" applyFont="1" applyFill="1" applyBorder="1" applyAlignment="1" applyProtection="1">
      <alignment horizontal="left" vertical="top"/>
      <protection/>
    </xf>
    <xf numFmtId="193" fontId="96" fillId="28" borderId="37" xfId="0" applyNumberFormat="1" applyFont="1" applyFill="1" applyBorder="1" applyAlignment="1" applyProtection="1">
      <alignment horizontal="left" vertical="top"/>
      <protection/>
    </xf>
    <xf numFmtId="193" fontId="96" fillId="0" borderId="11" xfId="0" applyNumberFormat="1" applyFont="1" applyBorder="1" applyAlignment="1" applyProtection="1">
      <alignment horizontal="center" vertical="top"/>
      <protection/>
    </xf>
    <xf numFmtId="193" fontId="96" fillId="0" borderId="13" xfId="0" applyNumberFormat="1" applyFont="1" applyBorder="1" applyAlignment="1" applyProtection="1">
      <alignment horizontal="center" vertical="top"/>
      <protection/>
    </xf>
    <xf numFmtId="0" fontId="136" fillId="0" borderId="11" xfId="0" applyFont="1" applyBorder="1" applyAlignment="1" applyProtection="1">
      <alignment horizontal="center" vertical="top"/>
      <protection/>
    </xf>
    <xf numFmtId="0" fontId="136" fillId="0" borderId="13" xfId="0" applyFont="1" applyBorder="1" applyAlignment="1" applyProtection="1">
      <alignment horizontal="center" vertical="top"/>
      <protection/>
    </xf>
    <xf numFmtId="0" fontId="136" fillId="28" borderId="20" xfId="0" applyFont="1" applyFill="1" applyBorder="1" applyAlignment="1" applyProtection="1">
      <alignment horizontal="left" vertical="top"/>
      <protection/>
    </xf>
    <xf numFmtId="0" fontId="136" fillId="28" borderId="22" xfId="0" applyFont="1" applyFill="1" applyBorder="1" applyAlignment="1" applyProtection="1">
      <alignment horizontal="left" vertical="top"/>
      <protection/>
    </xf>
    <xf numFmtId="0" fontId="136" fillId="0" borderId="20" xfId="0" applyFont="1" applyBorder="1" applyAlignment="1" applyProtection="1">
      <alignment horizontal="left" vertical="top"/>
      <protection locked="0"/>
    </xf>
    <xf numFmtId="0" fontId="136" fillId="0" borderId="22" xfId="0" applyFont="1" applyBorder="1" applyAlignment="1" applyProtection="1">
      <alignment horizontal="left" vertical="top"/>
      <protection locked="0"/>
    </xf>
    <xf numFmtId="3" fontId="75" fillId="26" borderId="12" xfId="0" applyNumberFormat="1" applyFont="1" applyFill="1" applyBorder="1" applyAlignment="1" applyProtection="1">
      <alignment horizontal="center" vertical="center" shrinkToFit="1"/>
      <protection/>
    </xf>
    <xf numFmtId="3" fontId="75" fillId="26" borderId="13" xfId="0" applyNumberFormat="1" applyFont="1" applyFill="1" applyBorder="1" applyAlignment="1" applyProtection="1">
      <alignment horizontal="center" vertical="center" shrinkToFit="1"/>
      <protection/>
    </xf>
    <xf numFmtId="3" fontId="96" fillId="28" borderId="20" xfId="0" applyNumberFormat="1" applyFont="1" applyFill="1" applyBorder="1" applyAlignment="1" applyProtection="1">
      <alignment horizontal="left" vertical="top" shrinkToFit="1"/>
      <protection/>
    </xf>
    <xf numFmtId="3" fontId="96" fillId="28" borderId="22" xfId="0" applyNumberFormat="1" applyFont="1" applyFill="1" applyBorder="1" applyAlignment="1" applyProtection="1">
      <alignment horizontal="left" vertical="top" shrinkToFit="1"/>
      <protection/>
    </xf>
    <xf numFmtId="3" fontId="96" fillId="26" borderId="11" xfId="0" applyNumberFormat="1" applyFont="1" applyFill="1" applyBorder="1" applyAlignment="1" applyProtection="1">
      <alignment horizontal="center" vertical="center" shrinkToFit="1"/>
      <protection/>
    </xf>
    <xf numFmtId="3" fontId="96" fillId="26" borderId="44" xfId="0" applyNumberFormat="1" applyFont="1" applyFill="1" applyBorder="1" applyAlignment="1" applyProtection="1">
      <alignment horizontal="center" vertical="center" shrinkToFit="1"/>
      <protection/>
    </xf>
    <xf numFmtId="0" fontId="96" fillId="28" borderId="39" xfId="0" applyFont="1" applyFill="1" applyBorder="1" applyAlignment="1" applyProtection="1">
      <alignment horizontal="left" vertical="center" shrinkToFit="1"/>
      <protection/>
    </xf>
    <xf numFmtId="0" fontId="96" fillId="28" borderId="40" xfId="0" applyFont="1" applyFill="1" applyBorder="1" applyAlignment="1" applyProtection="1">
      <alignment horizontal="left" vertical="center" shrinkToFit="1"/>
      <protection/>
    </xf>
    <xf numFmtId="3" fontId="96" fillId="28" borderId="41" xfId="0" applyNumberFormat="1" applyFont="1" applyFill="1" applyBorder="1" applyAlignment="1" applyProtection="1">
      <alignment horizontal="left" vertical="center" shrinkToFit="1"/>
      <protection/>
    </xf>
    <xf numFmtId="3" fontId="96" fillId="28" borderId="40" xfId="0" applyNumberFormat="1" applyFont="1" applyFill="1" applyBorder="1" applyAlignment="1" applyProtection="1">
      <alignment horizontal="left" vertical="center" shrinkToFit="1"/>
      <protection/>
    </xf>
    <xf numFmtId="193" fontId="96" fillId="28" borderId="41" xfId="0" applyNumberFormat="1" applyFont="1" applyFill="1" applyBorder="1" applyAlignment="1" applyProtection="1">
      <alignment horizontal="left" vertical="top"/>
      <protection/>
    </xf>
    <xf numFmtId="193" fontId="96" fillId="28" borderId="71" xfId="0" applyNumberFormat="1" applyFont="1" applyFill="1" applyBorder="1" applyAlignment="1" applyProtection="1">
      <alignment horizontal="left" vertical="top"/>
      <protection/>
    </xf>
    <xf numFmtId="0" fontId="136" fillId="28" borderId="41" xfId="0" applyFont="1" applyFill="1" applyBorder="1" applyAlignment="1" applyProtection="1">
      <alignment horizontal="left" vertical="top"/>
      <protection/>
    </xf>
    <xf numFmtId="0" fontId="136" fillId="28" borderId="40" xfId="0" applyFont="1" applyFill="1" applyBorder="1" applyAlignment="1" applyProtection="1">
      <alignment horizontal="left" vertical="top"/>
      <protection/>
    </xf>
    <xf numFmtId="0" fontId="156" fillId="26" borderId="26" xfId="0" applyFont="1" applyFill="1" applyBorder="1" applyAlignment="1" applyProtection="1">
      <alignment vertical="center" shrinkToFit="1"/>
      <protection/>
    </xf>
    <xf numFmtId="0" fontId="158" fillId="0" borderId="27" xfId="0" applyFont="1" applyBorder="1" applyAlignment="1" applyProtection="1">
      <alignment vertical="center" shrinkToFit="1"/>
      <protection/>
    </xf>
    <xf numFmtId="0" fontId="96" fillId="26" borderId="21" xfId="0" applyFont="1" applyFill="1" applyBorder="1" applyAlignment="1" applyProtection="1">
      <alignment horizontal="left" vertical="center" shrinkToFit="1"/>
      <protection/>
    </xf>
    <xf numFmtId="0" fontId="0" fillId="0" borderId="22" xfId="0" applyBorder="1" applyAlignment="1">
      <alignment horizontal="left" vertical="center" shrinkToFit="1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39" fillId="0" borderId="30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38" fontId="8" fillId="0" borderId="166" xfId="52" applyFont="1" applyBorder="1" applyAlignment="1">
      <alignment vertical="center"/>
    </xf>
    <xf numFmtId="182" fontId="108" fillId="0" borderId="167" xfId="52" applyNumberFormat="1" applyFont="1" applyBorder="1" applyAlignment="1">
      <alignment horizontal="right" shrinkToFit="1"/>
    </xf>
    <xf numFmtId="182" fontId="108" fillId="0" borderId="168" xfId="52" applyNumberFormat="1" applyFont="1" applyBorder="1" applyAlignment="1">
      <alignment horizontal="right" shrinkToFi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38" fontId="41" fillId="0" borderId="169" xfId="52" applyFont="1" applyBorder="1" applyAlignment="1">
      <alignment vertical="center"/>
    </xf>
    <xf numFmtId="182" fontId="167" fillId="0" borderId="43" xfId="52" applyNumberFormat="1" applyFont="1" applyBorder="1" applyAlignment="1">
      <alignment horizontal="right" shrinkToFit="1"/>
    </xf>
    <xf numFmtId="182" fontId="167" fillId="0" borderId="129" xfId="52" applyNumberFormat="1" applyFont="1" applyBorder="1" applyAlignment="1">
      <alignment horizontal="right" shrinkToFit="1"/>
    </xf>
    <xf numFmtId="182" fontId="108" fillId="0" borderId="170" xfId="52" applyNumberFormat="1" applyFont="1" applyBorder="1" applyAlignment="1" applyProtection="1">
      <alignment horizontal="right" shrinkToFit="1"/>
      <protection locked="0"/>
    </xf>
    <xf numFmtId="182" fontId="108" fillId="0" borderId="171" xfId="52" applyNumberFormat="1" applyFont="1" applyBorder="1" applyAlignment="1" applyProtection="1">
      <alignment horizontal="right" shrinkToFit="1"/>
      <protection locked="0"/>
    </xf>
    <xf numFmtId="38" fontId="8" fillId="0" borderId="33" xfId="0" applyNumberFormat="1" applyFont="1" applyBorder="1" applyAlignment="1">
      <alignment horizontal="right" vertical="center"/>
    </xf>
    <xf numFmtId="38" fontId="8" fillId="0" borderId="34" xfId="0" applyNumberFormat="1" applyFont="1" applyBorder="1" applyAlignment="1">
      <alignment horizontal="right" vertical="center"/>
    </xf>
    <xf numFmtId="182" fontId="108" fillId="0" borderId="26" xfId="52" applyNumberFormat="1" applyFont="1" applyBorder="1" applyAlignment="1">
      <alignment horizontal="right" shrinkToFit="1"/>
    </xf>
    <xf numFmtId="0" fontId="42" fillId="0" borderId="172" xfId="0" applyFont="1" applyBorder="1" applyAlignment="1">
      <alignment horizontal="right" shrinkToFit="1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38" fontId="2" fillId="0" borderId="77" xfId="52" applyFont="1" applyBorder="1" applyAlignment="1" applyProtection="1">
      <alignment vertical="center"/>
      <protection/>
    </xf>
    <xf numFmtId="182" fontId="108" fillId="0" borderId="21" xfId="52" applyNumberFormat="1" applyFont="1" applyBorder="1" applyAlignment="1" applyProtection="1">
      <alignment horizontal="right" shrinkToFit="1"/>
      <protection locked="0"/>
    </xf>
    <xf numFmtId="182" fontId="108" fillId="0" borderId="124" xfId="52" applyNumberFormat="1" applyFont="1" applyBorder="1" applyAlignment="1" applyProtection="1">
      <alignment horizontal="right" shrinkToFit="1"/>
      <protection locked="0"/>
    </xf>
    <xf numFmtId="0" fontId="39" fillId="0" borderId="67" xfId="0" applyFont="1" applyBorder="1" applyAlignment="1">
      <alignment horizontal="center" vertical="center" textRotation="255" shrinkToFit="1"/>
    </xf>
    <xf numFmtId="0" fontId="39" fillId="0" borderId="50" xfId="0" applyFont="1" applyBorder="1" applyAlignment="1">
      <alignment horizontal="center" vertical="center" textRotation="255" shrinkToFit="1"/>
    </xf>
    <xf numFmtId="38" fontId="8" fillId="0" borderId="39" xfId="0" applyNumberFormat="1" applyFont="1" applyBorder="1" applyAlignment="1">
      <alignment horizontal="right" vertical="center"/>
    </xf>
    <xf numFmtId="38" fontId="8" fillId="0" borderId="40" xfId="0" applyNumberFormat="1" applyFont="1" applyBorder="1" applyAlignment="1">
      <alignment horizontal="right" vertical="center"/>
    </xf>
    <xf numFmtId="182" fontId="108" fillId="0" borderId="39" xfId="52" applyNumberFormat="1" applyFont="1" applyBorder="1" applyAlignment="1">
      <alignment horizontal="right" shrinkToFit="1"/>
    </xf>
    <xf numFmtId="0" fontId="42" fillId="0" borderId="157" xfId="0" applyFont="1" applyBorder="1" applyAlignment="1">
      <alignment horizontal="right" shrinkToFit="1"/>
    </xf>
    <xf numFmtId="38" fontId="2" fillId="0" borderId="173" xfId="52" applyFont="1" applyBorder="1" applyAlignment="1" applyProtection="1">
      <alignment vertical="center"/>
      <protection/>
    </xf>
    <xf numFmtId="182" fontId="108" fillId="0" borderId="33" xfId="52" applyNumberFormat="1" applyFont="1" applyBorder="1" applyAlignment="1">
      <alignment horizontal="right" shrinkToFit="1"/>
    </xf>
    <xf numFmtId="0" fontId="42" fillId="0" borderId="154" xfId="0" applyFont="1" applyBorder="1" applyAlignment="1">
      <alignment horizontal="right" shrinkToFit="1"/>
    </xf>
    <xf numFmtId="38" fontId="2" fillId="0" borderId="21" xfId="52" applyFont="1" applyBorder="1" applyAlignment="1" applyProtection="1">
      <alignment vertical="center"/>
      <protection/>
    </xf>
    <xf numFmtId="38" fontId="2" fillId="0" borderId="22" xfId="52" applyFont="1" applyBorder="1" applyAlignment="1" applyProtection="1">
      <alignment vertical="center"/>
      <protection/>
    </xf>
    <xf numFmtId="38" fontId="8" fillId="0" borderId="21" xfId="0" applyNumberFormat="1" applyFont="1" applyBorder="1" applyAlignment="1">
      <alignment horizontal="right" vertical="center"/>
    </xf>
    <xf numFmtId="38" fontId="8" fillId="0" borderId="22" xfId="0" applyNumberFormat="1" applyFont="1" applyBorder="1" applyAlignment="1">
      <alignment horizontal="right" vertical="center"/>
    </xf>
    <xf numFmtId="182" fontId="108" fillId="0" borderId="21" xfId="52" applyNumberFormat="1" applyFont="1" applyBorder="1" applyAlignment="1">
      <alignment horizontal="right" shrinkToFit="1"/>
    </xf>
    <xf numFmtId="0" fontId="42" fillId="0" borderId="124" xfId="0" applyFont="1" applyBorder="1" applyAlignment="1">
      <alignment horizontal="right" shrinkToFit="1"/>
    </xf>
    <xf numFmtId="0" fontId="49" fillId="0" borderId="0" xfId="0" applyFont="1" applyAlignment="1" applyProtection="1">
      <alignment horizontal="center" vertical="center"/>
      <protection locked="0"/>
    </xf>
    <xf numFmtId="178" fontId="50" fillId="0" borderId="0" xfId="0" applyNumberFormat="1" applyFont="1" applyAlignment="1" applyProtection="1">
      <alignment horizontal="center" vertical="center"/>
      <protection locked="0"/>
    </xf>
    <xf numFmtId="178" fontId="50" fillId="0" borderId="19" xfId="0" applyNumberFormat="1" applyFont="1" applyBorder="1" applyAlignment="1" applyProtection="1">
      <alignment horizontal="center" vertical="center"/>
      <protection locked="0"/>
    </xf>
    <xf numFmtId="0" fontId="39" fillId="0" borderId="67" xfId="0" applyFont="1" applyBorder="1" applyAlignment="1">
      <alignment horizontal="center" vertical="center" textRotation="255"/>
    </xf>
    <xf numFmtId="0" fontId="39" fillId="0" borderId="46" xfId="0" applyFont="1" applyBorder="1" applyAlignment="1">
      <alignment horizontal="center" vertical="center" textRotation="255"/>
    </xf>
    <xf numFmtId="0" fontId="39" fillId="0" borderId="50" xfId="0" applyFont="1" applyBorder="1" applyAlignment="1">
      <alignment horizontal="center" vertical="center" textRotation="255"/>
    </xf>
    <xf numFmtId="182" fontId="108" fillId="0" borderId="15" xfId="52" applyNumberFormat="1" applyFont="1" applyBorder="1" applyAlignment="1">
      <alignment horizontal="right" shrinkToFit="1"/>
    </xf>
    <xf numFmtId="0" fontId="42" fillId="0" borderId="123" xfId="0" applyFont="1" applyBorder="1" applyAlignment="1">
      <alignment horizontal="right" shrinkToFit="1"/>
    </xf>
    <xf numFmtId="0" fontId="48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left" vertical="center"/>
      <protection locked="0"/>
    </xf>
    <xf numFmtId="38" fontId="47" fillId="0" borderId="0" xfId="52" applyFont="1" applyAlignment="1" applyProtection="1">
      <alignment vertical="center"/>
      <protection locked="0"/>
    </xf>
    <xf numFmtId="38" fontId="47" fillId="0" borderId="19" xfId="52" applyFont="1" applyBorder="1" applyAlignment="1" applyProtection="1">
      <alignment vertical="center"/>
      <protection locked="0"/>
    </xf>
    <xf numFmtId="38" fontId="57" fillId="0" borderId="0" xfId="0" applyNumberFormat="1" applyFont="1" applyAlignment="1" applyProtection="1">
      <alignment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9" fillId="0" borderId="46" xfId="0" applyFont="1" applyBorder="1" applyAlignment="1">
      <alignment horizontal="center" vertical="center" textRotation="255" shrinkToFit="1"/>
    </xf>
    <xf numFmtId="0" fontId="61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19" xfId="0" applyFont="1" applyBorder="1" applyAlignment="1" applyProtection="1">
      <alignment vertical="center"/>
      <protection locked="0"/>
    </xf>
    <xf numFmtId="38" fontId="47" fillId="0" borderId="0" xfId="0" applyNumberFormat="1" applyFont="1" applyAlignment="1" applyProtection="1">
      <alignment vertical="center"/>
      <protection locked="0"/>
    </xf>
    <xf numFmtId="0" fontId="8" fillId="0" borderId="33" xfId="0" applyFont="1" applyBorder="1" applyAlignment="1">
      <alignment horizontal="right" vertical="center"/>
    </xf>
    <xf numFmtId="0" fontId="8" fillId="0" borderId="34" xfId="0" applyFont="1" applyBorder="1" applyAlignment="1">
      <alignment horizontal="right" vertical="center"/>
    </xf>
    <xf numFmtId="38" fontId="47" fillId="0" borderId="19" xfId="0" applyNumberFormat="1" applyFont="1" applyBorder="1" applyAlignment="1" applyProtection="1">
      <alignment vertical="center"/>
      <protection locked="0"/>
    </xf>
    <xf numFmtId="38" fontId="2" fillId="0" borderId="174" xfId="52" applyFont="1" applyBorder="1" applyAlignment="1" applyProtection="1">
      <alignment vertical="center"/>
      <protection/>
    </xf>
    <xf numFmtId="38" fontId="2" fillId="0" borderId="175" xfId="52" applyFont="1" applyBorder="1" applyAlignment="1" applyProtection="1">
      <alignment vertical="center"/>
      <protection/>
    </xf>
    <xf numFmtId="182" fontId="108" fillId="0" borderId="174" xfId="52" applyNumberFormat="1" applyFont="1" applyBorder="1" applyAlignment="1" applyProtection="1">
      <alignment horizontal="right" shrinkToFit="1"/>
      <protection locked="0"/>
    </xf>
    <xf numFmtId="182" fontId="108" fillId="0" borderId="176" xfId="52" applyNumberFormat="1" applyFont="1" applyBorder="1" applyAlignment="1" applyProtection="1">
      <alignment horizontal="right" shrinkToFit="1"/>
      <protection locked="0"/>
    </xf>
    <xf numFmtId="0" fontId="39" fillId="0" borderId="119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38" fontId="8" fillId="0" borderId="43" xfId="0" applyNumberFormat="1" applyFont="1" applyBorder="1" applyAlignment="1">
      <alignment horizontal="right" vertical="center"/>
    </xf>
    <xf numFmtId="38" fontId="8" fillId="0" borderId="44" xfId="0" applyNumberFormat="1" applyFont="1" applyBorder="1" applyAlignment="1">
      <alignment horizontal="right" vertical="center"/>
    </xf>
    <xf numFmtId="182" fontId="108" fillId="0" borderId="43" xfId="52" applyNumberFormat="1" applyFont="1" applyBorder="1" applyAlignment="1">
      <alignment horizontal="right" shrinkToFit="1"/>
    </xf>
    <xf numFmtId="182" fontId="108" fillId="0" borderId="129" xfId="52" applyNumberFormat="1" applyFont="1" applyBorder="1" applyAlignment="1">
      <alignment horizontal="right" shrinkToFit="1"/>
    </xf>
    <xf numFmtId="0" fontId="0" fillId="0" borderId="177" xfId="0" applyFont="1" applyBorder="1" applyAlignment="1">
      <alignment horizontal="center" vertical="center"/>
    </xf>
    <xf numFmtId="0" fontId="0" fillId="0" borderId="178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82" fontId="108" fillId="0" borderId="154" xfId="52" applyNumberFormat="1" applyFont="1" applyBorder="1" applyAlignment="1">
      <alignment horizontal="right" shrinkToFi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38" fontId="8" fillId="0" borderId="43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82" fontId="167" fillId="0" borderId="13" xfId="52" applyNumberFormat="1" applyFont="1" applyBorder="1" applyAlignment="1">
      <alignment horizontal="right" shrinkToFit="1"/>
    </xf>
    <xf numFmtId="0" fontId="39" fillId="0" borderId="72" xfId="0" applyFont="1" applyBorder="1" applyAlignment="1">
      <alignment horizontal="center" vertical="center" textRotation="255"/>
    </xf>
    <xf numFmtId="182" fontId="108" fillId="0" borderId="157" xfId="52" applyNumberFormat="1" applyFont="1" applyBorder="1" applyAlignment="1">
      <alignment horizontal="right" shrinkToFit="1"/>
    </xf>
    <xf numFmtId="0" fontId="0" fillId="0" borderId="66" xfId="0" applyFont="1" applyBorder="1" applyAlignment="1" applyProtection="1">
      <alignment horizontal="center" vertical="center"/>
      <protection locked="0"/>
    </xf>
    <xf numFmtId="38" fontId="61" fillId="0" borderId="66" xfId="0" applyNumberFormat="1" applyFont="1" applyBorder="1" applyAlignment="1" applyProtection="1">
      <alignment horizontal="center" vertical="center"/>
      <protection locked="0"/>
    </xf>
    <xf numFmtId="38" fontId="47" fillId="0" borderId="66" xfId="0" applyNumberFormat="1" applyFont="1" applyBorder="1" applyAlignment="1" applyProtection="1">
      <alignment horizontal="center" vertical="center"/>
      <protection locked="0"/>
    </xf>
    <xf numFmtId="38" fontId="47" fillId="0" borderId="47" xfId="0" applyNumberFormat="1" applyFont="1" applyBorder="1" applyAlignment="1" applyProtection="1">
      <alignment horizontal="center" vertical="center"/>
      <protection locked="0"/>
    </xf>
    <xf numFmtId="0" fontId="39" fillId="0" borderId="169" xfId="0" applyFont="1" applyBorder="1" applyAlignment="1">
      <alignment horizontal="center" vertical="center"/>
    </xf>
    <xf numFmtId="0" fontId="39" fillId="0" borderId="179" xfId="0" applyFont="1" applyBorder="1" applyAlignment="1">
      <alignment horizontal="center" vertical="center"/>
    </xf>
    <xf numFmtId="0" fontId="39" fillId="0" borderId="80" xfId="0" applyFont="1" applyBorder="1" applyAlignment="1">
      <alignment horizontal="center" vertical="center"/>
    </xf>
    <xf numFmtId="0" fontId="39" fillId="0" borderId="65" xfId="0" applyFont="1" applyBorder="1" applyAlignment="1">
      <alignment horizontal="center" vertical="center"/>
    </xf>
    <xf numFmtId="0" fontId="105" fillId="0" borderId="0" xfId="0" applyFont="1" applyAlignment="1" applyProtection="1">
      <alignment horizontal="center" vertical="center"/>
      <protection/>
    </xf>
    <xf numFmtId="57" fontId="4" fillId="0" borderId="0" xfId="0" applyNumberFormat="1" applyFont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9" fillId="0" borderId="31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 shrinkToFit="1"/>
      <protection/>
    </xf>
    <xf numFmtId="0" fontId="9" fillId="0" borderId="0" xfId="0" applyFont="1" applyAlignment="1" applyProtection="1">
      <alignment vertical="center" shrinkToFit="1"/>
      <protection/>
    </xf>
    <xf numFmtId="0" fontId="9" fillId="0" borderId="19" xfId="0" applyFont="1" applyBorder="1" applyAlignment="1" applyProtection="1">
      <alignment vertical="center" shrinkToFit="1"/>
      <protection/>
    </xf>
    <xf numFmtId="0" fontId="9" fillId="0" borderId="30" xfId="0" applyFont="1" applyBorder="1" applyAlignment="1" applyProtection="1">
      <alignment vertical="center" shrinkToFit="1"/>
      <protection/>
    </xf>
    <xf numFmtId="0" fontId="9" fillId="0" borderId="42" xfId="0" applyFont="1" applyBorder="1" applyAlignment="1" applyProtection="1">
      <alignment vertical="center" shrinkToFit="1"/>
      <protection/>
    </xf>
    <xf numFmtId="0" fontId="9" fillId="0" borderId="31" xfId="0" applyFont="1" applyBorder="1" applyAlignment="1" applyProtection="1">
      <alignment vertical="center" shrinkToFi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168" fillId="0" borderId="10" xfId="0" applyFont="1" applyBorder="1" applyAlignment="1" applyProtection="1">
      <alignment horizontal="center" vertical="center"/>
      <protection/>
    </xf>
    <xf numFmtId="0" fontId="168" fillId="0" borderId="19" xfId="0" applyFont="1" applyBorder="1" applyAlignment="1" applyProtection="1">
      <alignment horizontal="center" vertical="center"/>
      <protection/>
    </xf>
    <xf numFmtId="0" fontId="168" fillId="0" borderId="30" xfId="0" applyFont="1" applyBorder="1" applyAlignment="1" applyProtection="1">
      <alignment horizontal="center" vertical="center"/>
      <protection/>
    </xf>
    <xf numFmtId="0" fontId="168" fillId="0" borderId="31" xfId="0" applyFont="1" applyBorder="1" applyAlignment="1" applyProtection="1">
      <alignment horizontal="center" vertical="center"/>
      <protection/>
    </xf>
    <xf numFmtId="38" fontId="9" fillId="0" borderId="10" xfId="0" applyNumberFormat="1" applyFont="1" applyBorder="1" applyAlignment="1" applyProtection="1">
      <alignment vertical="center"/>
      <protection/>
    </xf>
    <xf numFmtId="0" fontId="9" fillId="0" borderId="30" xfId="0" applyFont="1" applyBorder="1" applyAlignment="1" applyProtection="1">
      <alignment vertical="center"/>
      <protection/>
    </xf>
    <xf numFmtId="177" fontId="9" fillId="0" borderId="10" xfId="0" applyNumberFormat="1" applyFont="1" applyBorder="1" applyAlignment="1" applyProtection="1">
      <alignment vertical="center"/>
      <protection/>
    </xf>
    <xf numFmtId="177" fontId="9" fillId="0" borderId="0" xfId="0" applyNumberFormat="1" applyFont="1" applyAlignment="1" applyProtection="1">
      <alignment vertical="center"/>
      <protection/>
    </xf>
    <xf numFmtId="177" fontId="9" fillId="0" borderId="19" xfId="0" applyNumberFormat="1" applyFont="1" applyBorder="1" applyAlignment="1" applyProtection="1">
      <alignment vertical="center"/>
      <protection/>
    </xf>
    <xf numFmtId="177" fontId="9" fillId="0" borderId="30" xfId="0" applyNumberFormat="1" applyFont="1" applyBorder="1" applyAlignment="1" applyProtection="1">
      <alignment vertical="center"/>
      <protection/>
    </xf>
    <xf numFmtId="177" fontId="9" fillId="0" borderId="42" xfId="0" applyNumberFormat="1" applyFont="1" applyBorder="1" applyAlignment="1" applyProtection="1">
      <alignment vertical="center"/>
      <protection/>
    </xf>
    <xf numFmtId="177" fontId="9" fillId="0" borderId="31" xfId="0" applyNumberFormat="1" applyFont="1" applyBorder="1" applyAlignment="1" applyProtection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コピー2012.7.青森県部数表" xfId="63"/>
    <cellStyle name="Followed Hyperlink" xfId="64"/>
    <cellStyle name="良い" xfId="65"/>
  </cellStyles>
  <dxfs count="533"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ont>
        <color theme="0"/>
      </font>
    </dxf>
    <dxf>
      <fill>
        <patternFill patternType="lightGrid"/>
      </fill>
    </dxf>
    <dxf>
      <font>
        <color theme="0"/>
      </font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 patternType="lightGrid"/>
      </fill>
    </dxf>
    <dxf>
      <font>
        <color theme="0"/>
      </font>
    </dxf>
    <dxf>
      <fill>
        <patternFill patternType="lightGrid"/>
      </fill>
    </dxf>
    <dxf>
      <font>
        <color theme="0"/>
      </font>
    </dxf>
    <dxf>
      <fill>
        <patternFill patternType="lightGrid"/>
      </fill>
    </dxf>
    <dxf>
      <font>
        <color theme="0"/>
      </font>
    </dxf>
    <dxf>
      <fill>
        <patternFill patternType="lightGrid"/>
      </fill>
    </dxf>
    <dxf>
      <font>
        <color theme="0"/>
      </font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lightGrid"/>
      </fill>
    </dxf>
    <dxf>
      <fill>
        <patternFill>
          <bgColor rgb="FFFF0000"/>
        </patternFill>
      </fill>
    </dxf>
    <dxf>
      <fill>
        <patternFill patternType="lightGrid"/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ill>
        <patternFill patternType="lightGrid"/>
      </fill>
    </dxf>
    <dxf>
      <fill>
        <patternFill patternType="lightGrid"/>
      </fill>
    </dxf>
    <dxf>
      <fill>
        <patternFill patternType="lightGrid">
          <fgColor indexed="64"/>
        </patternFill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 patternType="lightGrid"/>
      </fill>
    </dxf>
    <dxf>
      <fill>
        <patternFill patternType="lightGrid"/>
      </fill>
    </dxf>
    <dxf>
      <font>
        <color theme="0"/>
      </font>
    </dxf>
    <dxf>
      <fill>
        <patternFill patternType="lightGrid"/>
      </fill>
    </dxf>
    <dxf>
      <font>
        <color theme="0"/>
      </font>
    </dxf>
    <dxf>
      <fill>
        <patternFill patternType="lightGrid"/>
      </fill>
    </dxf>
    <dxf>
      <font>
        <color theme="0"/>
      </font>
    </dxf>
    <dxf>
      <fill>
        <patternFill patternType="lightGrid"/>
      </fill>
    </dxf>
    <dxf>
      <fill>
        <patternFill patternType="lightGrid"/>
      </fill>
    </dxf>
    <dxf>
      <font>
        <color theme="0"/>
      </font>
    </dxf>
    <dxf>
      <fill>
        <patternFill patternType="lightGrid"/>
      </fill>
    </dxf>
    <dxf>
      <font>
        <color theme="0"/>
      </font>
    </dxf>
    <dxf>
      <fill>
        <patternFill patternType="lightGrid"/>
      </fill>
    </dxf>
    <dxf>
      <font>
        <color theme="0"/>
      </font>
    </dxf>
    <dxf>
      <fill>
        <patternFill patternType="lightGrid"/>
      </fill>
    </dxf>
    <dxf>
      <font>
        <color theme="0"/>
      </font>
    </dxf>
    <dxf>
      <fill>
        <patternFill patternType="lightGrid"/>
      </fill>
    </dxf>
    <dxf>
      <font>
        <color theme="0"/>
      </font>
    </dxf>
    <dxf>
      <fill>
        <patternFill patternType="lightGrid"/>
      </fill>
    </dxf>
    <dxf>
      <font>
        <color theme="0"/>
      </font>
    </dxf>
    <dxf>
      <fill>
        <patternFill patternType="lightGrid"/>
      </fill>
    </dxf>
    <dxf>
      <font>
        <color theme="0"/>
      </font>
    </dxf>
    <dxf>
      <fill>
        <patternFill patternType="lightGrid"/>
      </fill>
    </dxf>
    <dxf>
      <font>
        <color theme="0"/>
      </font>
    </dxf>
    <dxf>
      <fill>
        <patternFill patternType="lightGrid"/>
      </fill>
    </dxf>
    <dxf>
      <font>
        <color theme="0"/>
      </font>
    </dxf>
    <dxf>
      <font>
        <color theme="0"/>
      </font>
    </dxf>
    <dxf>
      <fill>
        <patternFill patternType="lightGrid"/>
      </fill>
    </dxf>
    <dxf>
      <font>
        <color theme="0"/>
      </font>
    </dxf>
    <dxf>
      <fill>
        <patternFill patternType="lightGrid"/>
      </fill>
    </dxf>
    <dxf>
      <font>
        <color theme="0"/>
      </font>
    </dxf>
    <dxf>
      <fill>
        <patternFill patternType="lightGrid"/>
      </fill>
    </dxf>
    <dxf>
      <font>
        <color theme="0"/>
      </font>
    </dxf>
    <dxf>
      <fill>
        <patternFill patternType="lightGrid"/>
      </fill>
    </dxf>
    <dxf>
      <font>
        <color theme="0"/>
      </font>
    </dxf>
    <dxf>
      <fill>
        <patternFill patternType="lightGrid"/>
      </fill>
    </dxf>
    <dxf>
      <font>
        <color theme="0"/>
      </font>
    </dxf>
    <dxf>
      <fill>
        <patternFill patternType="lightGrid"/>
      </fill>
    </dxf>
    <dxf>
      <font>
        <color theme="0"/>
      </font>
    </dxf>
    <dxf>
      <fill>
        <patternFill patternType="lightGrid"/>
      </fill>
    </dxf>
    <dxf>
      <font>
        <color theme="0"/>
      </font>
    </dxf>
    <dxf>
      <fill>
        <patternFill patternType="lightGrid"/>
      </fill>
    </dxf>
    <dxf>
      <font>
        <color theme="0"/>
      </font>
    </dxf>
    <dxf>
      <font>
        <color theme="0"/>
      </font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color theme="0" tint="-0.04997999966144562"/>
      </font>
    </dxf>
    <dxf>
      <font>
        <strike val="0"/>
        <color theme="0"/>
      </font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/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>
          <bgColor indexed="65"/>
        </patternFill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ont>
        <strike val="0"/>
        <color theme="0"/>
      </font>
      <border/>
    </dxf>
    <dxf>
      <font>
        <strike val="0"/>
        <color theme="0" tint="-0.04997999966144562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9</xdr:row>
      <xdr:rowOff>104775</xdr:rowOff>
    </xdr:from>
    <xdr:to>
      <xdr:col>10</xdr:col>
      <xdr:colOff>819150</xdr:colOff>
      <xdr:row>15</xdr:row>
      <xdr:rowOff>38100</xdr:rowOff>
    </xdr:to>
    <xdr:sp>
      <xdr:nvSpPr>
        <xdr:cNvPr id="1" name="WordArt 12"/>
        <xdr:cNvSpPr>
          <a:spLocks/>
        </xdr:cNvSpPr>
      </xdr:nvSpPr>
      <xdr:spPr>
        <a:xfrm>
          <a:off x="723900" y="1943100"/>
          <a:ext cx="83820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600" b="0" i="1" u="sng" baseline="0"/>
            <a:t>青森県新聞折込部数表</a:t>
          </a:r>
        </a:p>
      </xdr:txBody>
    </xdr:sp>
    <xdr:clientData/>
  </xdr:twoCellAnchor>
  <xdr:twoCellAnchor>
    <xdr:from>
      <xdr:col>8</xdr:col>
      <xdr:colOff>190500</xdr:colOff>
      <xdr:row>29</xdr:row>
      <xdr:rowOff>19050</xdr:rowOff>
    </xdr:from>
    <xdr:to>
      <xdr:col>11</xdr:col>
      <xdr:colOff>219075</xdr:colOff>
      <xdr:row>30</xdr:row>
      <xdr:rowOff>152400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5343525"/>
          <a:ext cx="2514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523875</xdr:colOff>
      <xdr:row>19</xdr:row>
      <xdr:rowOff>9525</xdr:rowOff>
    </xdr:from>
    <xdr:to>
      <xdr:col>7</xdr:col>
      <xdr:colOff>790575</xdr:colOff>
      <xdr:row>25</xdr:row>
      <xdr:rowOff>0</xdr:rowOff>
    </xdr:to>
    <xdr:sp>
      <xdr:nvSpPr>
        <xdr:cNvPr id="3" name="AutoShape 5"/>
        <xdr:cNvSpPr>
          <a:spLocks/>
        </xdr:cNvSpPr>
      </xdr:nvSpPr>
      <xdr:spPr>
        <a:xfrm>
          <a:off x="6324600" y="3571875"/>
          <a:ext cx="266700" cy="1066800"/>
        </a:xfrm>
        <a:prstGeom prst="rightBracket">
          <a:avLst>
            <a:gd name="adj" fmla="val -4159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18</xdr:row>
      <xdr:rowOff>161925</xdr:rowOff>
    </xdr:from>
    <xdr:to>
      <xdr:col>4</xdr:col>
      <xdr:colOff>142875</xdr:colOff>
      <xdr:row>25</xdr:row>
      <xdr:rowOff>28575</xdr:rowOff>
    </xdr:to>
    <xdr:sp>
      <xdr:nvSpPr>
        <xdr:cNvPr id="4" name="AutoShape 6"/>
        <xdr:cNvSpPr>
          <a:spLocks/>
        </xdr:cNvSpPr>
      </xdr:nvSpPr>
      <xdr:spPr>
        <a:xfrm>
          <a:off x="3095625" y="3552825"/>
          <a:ext cx="361950" cy="11144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toonippo.co.jp/common/insersion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cols>
    <col min="1" max="14" width="10.875" style="0" customWidth="1"/>
  </cols>
  <sheetData>
    <row r="1" spans="1:12" ht="14.25" thickTop="1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</row>
    <row r="2" spans="1:12" ht="13.5">
      <c r="A2" s="214"/>
      <c r="L2" s="215"/>
    </row>
    <row r="3" spans="1:12" ht="13.5">
      <c r="A3" s="214"/>
      <c r="L3" s="215"/>
    </row>
    <row r="4" spans="1:12" ht="13.5">
      <c r="A4" s="214"/>
      <c r="L4" s="215"/>
    </row>
    <row r="5" spans="1:12" ht="13.5">
      <c r="A5" s="214"/>
      <c r="L5" s="215"/>
    </row>
    <row r="6" spans="1:12" ht="13.5">
      <c r="A6" s="214"/>
      <c r="L6" s="215"/>
    </row>
    <row r="7" spans="1:12" ht="13.5">
      <c r="A7" s="214"/>
      <c r="L7" s="215"/>
    </row>
    <row r="8" spans="1:12" ht="13.5">
      <c r="A8" s="214"/>
      <c r="L8" s="215"/>
    </row>
    <row r="9" spans="1:14" ht="36" customHeight="1">
      <c r="A9" s="160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61"/>
      <c r="M9" s="151"/>
      <c r="N9" s="151"/>
    </row>
    <row r="10" spans="1:12" ht="13.5">
      <c r="A10" s="214"/>
      <c r="L10" s="215"/>
    </row>
    <row r="11" spans="1:12" ht="13.5">
      <c r="A11" s="214"/>
      <c r="L11" s="215"/>
    </row>
    <row r="12" spans="1:14" ht="14.25">
      <c r="A12" s="216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8"/>
      <c r="M12" s="5"/>
      <c r="N12" s="5"/>
    </row>
    <row r="13" spans="1:12" ht="13.5">
      <c r="A13" s="214"/>
      <c r="L13" s="215"/>
    </row>
    <row r="14" spans="1:12" ht="13.5">
      <c r="A14" s="214"/>
      <c r="L14" s="215"/>
    </row>
    <row r="15" spans="1:12" ht="13.5">
      <c r="A15" s="214"/>
      <c r="L15" s="215"/>
    </row>
    <row r="16" spans="1:12" ht="13.5">
      <c r="A16" s="214"/>
      <c r="L16" s="215"/>
    </row>
    <row r="17" spans="1:12" ht="13.5">
      <c r="A17" s="214"/>
      <c r="K17" s="1334"/>
      <c r="L17" s="215"/>
    </row>
    <row r="18" spans="1:12" ht="13.5">
      <c r="A18" s="214"/>
      <c r="L18" s="215"/>
    </row>
    <row r="19" spans="1:12" ht="13.5">
      <c r="A19" s="214"/>
      <c r="L19" s="215"/>
    </row>
    <row r="20" spans="1:12" ht="13.5">
      <c r="A20" s="214"/>
      <c r="L20" s="215"/>
    </row>
    <row r="21" spans="1:12" ht="14.25">
      <c r="A21" s="214"/>
      <c r="E21" s="1210" t="s">
        <v>28</v>
      </c>
      <c r="F21" s="1210"/>
      <c r="G21" s="1210" t="s">
        <v>1023</v>
      </c>
      <c r="H21" s="1211"/>
      <c r="L21" s="215"/>
    </row>
    <row r="22" spans="1:12" ht="14.25">
      <c r="A22" s="214"/>
      <c r="E22" s="1210" t="s">
        <v>29</v>
      </c>
      <c r="F22" s="1210"/>
      <c r="G22" s="1210" t="s">
        <v>1009</v>
      </c>
      <c r="H22" s="1211"/>
      <c r="K22" s="219"/>
      <c r="L22" s="215"/>
    </row>
    <row r="23" spans="1:12" ht="14.25">
      <c r="A23" s="214"/>
      <c r="E23" s="1210" t="s">
        <v>30</v>
      </c>
      <c r="F23" s="1286"/>
      <c r="G23" s="1210" t="s">
        <v>1023</v>
      </c>
      <c r="H23" s="1211"/>
      <c r="L23" s="215"/>
    </row>
    <row r="24" spans="1:12" ht="14.25">
      <c r="A24" s="214"/>
      <c r="E24" s="1210" t="s">
        <v>27</v>
      </c>
      <c r="F24" s="1210"/>
      <c r="G24" s="1210" t="s">
        <v>1024</v>
      </c>
      <c r="H24" s="1211"/>
      <c r="J24" s="1352"/>
      <c r="K24" s="1352"/>
      <c r="L24" s="215"/>
    </row>
    <row r="25" spans="1:12" ht="14.25">
      <c r="A25" s="214"/>
      <c r="G25" s="1210"/>
      <c r="J25" s="1352"/>
      <c r="K25" s="1352"/>
      <c r="L25" s="215"/>
    </row>
    <row r="26" spans="1:12" ht="13.5">
      <c r="A26" s="214"/>
      <c r="L26" s="215"/>
    </row>
    <row r="27" spans="1:12" ht="13.5">
      <c r="A27" s="214"/>
      <c r="L27" s="215"/>
    </row>
    <row r="28" spans="1:12" ht="13.5">
      <c r="A28" s="214"/>
      <c r="L28" s="215"/>
    </row>
    <row r="29" spans="1:12" ht="13.5">
      <c r="A29" s="214"/>
      <c r="L29" s="215"/>
    </row>
    <row r="30" spans="1:12" ht="18.75">
      <c r="A30" s="214"/>
      <c r="F30" s="220"/>
      <c r="L30" s="215"/>
    </row>
    <row r="31" spans="1:12" ht="13.5">
      <c r="A31" s="214"/>
      <c r="F31" s="221"/>
      <c r="L31" s="222"/>
    </row>
    <row r="32" spans="1:12" ht="13.5">
      <c r="A32" s="214"/>
      <c r="E32" s="223"/>
      <c r="H32" s="221"/>
      <c r="I32" s="224" t="s">
        <v>73</v>
      </c>
      <c r="L32" s="215"/>
    </row>
    <row r="33" spans="1:12" ht="13.5">
      <c r="A33" s="214" t="s">
        <v>74</v>
      </c>
      <c r="F33" s="225"/>
      <c r="J33" t="s">
        <v>75</v>
      </c>
      <c r="L33" s="215"/>
    </row>
    <row r="34" spans="1:12" ht="13.5">
      <c r="A34" s="214"/>
      <c r="F34" s="225"/>
      <c r="J34" t="s">
        <v>76</v>
      </c>
      <c r="L34" s="215"/>
    </row>
    <row r="35" spans="1:12" ht="13.5">
      <c r="A35" s="214"/>
      <c r="J35" t="s">
        <v>77</v>
      </c>
      <c r="L35" s="215"/>
    </row>
    <row r="36" spans="1:12" ht="14.25" thickBot="1">
      <c r="A36" s="162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4"/>
    </row>
    <row r="37" ht="14.25" thickTop="1"/>
  </sheetData>
  <sheetProtection/>
  <mergeCells count="1">
    <mergeCell ref="J24:K25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A1:S75"/>
  <sheetViews>
    <sheetView showGridLines="0" showZeros="0" zoomScalePageLayoutView="0" workbookViewId="0" topLeftCell="A1">
      <selection activeCell="A3" sqref="A3:E4"/>
    </sheetView>
  </sheetViews>
  <sheetFormatPr defaultColWidth="9.00390625" defaultRowHeight="13.5"/>
  <cols>
    <col min="1" max="1" width="3.50390625" style="412" customWidth="1"/>
    <col min="2" max="2" width="5.625" style="412" customWidth="1"/>
    <col min="3" max="3" width="9.25390625" style="412" customWidth="1"/>
    <col min="4" max="4" width="2.75390625" style="412" customWidth="1"/>
    <col min="5" max="7" width="6.25390625" style="412" customWidth="1"/>
    <col min="8" max="8" width="5.625" style="412" customWidth="1"/>
    <col min="9" max="9" width="5.75390625" style="412" customWidth="1"/>
    <col min="10" max="10" width="5.625" style="412" customWidth="1"/>
    <col min="11" max="11" width="5.875" style="412" customWidth="1"/>
    <col min="12" max="12" width="5.375" style="412" customWidth="1"/>
    <col min="13" max="13" width="5.875" style="412" customWidth="1"/>
    <col min="14" max="14" width="5.375" style="412" customWidth="1"/>
    <col min="15" max="15" width="5.875" style="412" customWidth="1"/>
    <col min="16" max="16" width="5.375" style="412" customWidth="1"/>
    <col min="17" max="17" width="5.875" style="412" customWidth="1"/>
    <col min="18" max="19" width="6.375" style="412" customWidth="1"/>
    <col min="20" max="16384" width="9.00390625" style="412" customWidth="1"/>
  </cols>
  <sheetData>
    <row r="1" spans="1:19" ht="13.5">
      <c r="A1" s="578" t="s">
        <v>493</v>
      </c>
      <c r="B1" s="579"/>
      <c r="C1" s="579"/>
      <c r="D1" s="579"/>
      <c r="E1" s="579"/>
      <c r="F1" s="579"/>
      <c r="G1" s="579"/>
      <c r="H1" s="1730" t="s">
        <v>494</v>
      </c>
      <c r="I1" s="1730"/>
      <c r="J1" s="1730"/>
      <c r="K1" s="1730"/>
      <c r="L1" s="1730"/>
      <c r="M1" s="1730"/>
      <c r="N1" s="1730"/>
      <c r="O1" s="1730"/>
      <c r="P1" s="1730"/>
      <c r="Q1" s="579"/>
      <c r="R1" s="579"/>
      <c r="S1" s="579"/>
    </row>
    <row r="2" spans="1:19" ht="13.5" customHeight="1" thickBot="1">
      <c r="A2" s="578" t="s">
        <v>495</v>
      </c>
      <c r="B2" s="579"/>
      <c r="C2" s="579"/>
      <c r="D2" s="579"/>
      <c r="E2" s="579"/>
      <c r="F2" s="579"/>
      <c r="G2" s="579"/>
      <c r="H2" s="1731"/>
      <c r="I2" s="1731"/>
      <c r="J2" s="1731"/>
      <c r="K2" s="1731"/>
      <c r="L2" s="1731"/>
      <c r="M2" s="1731"/>
      <c r="N2" s="1731"/>
      <c r="O2" s="1731"/>
      <c r="P2" s="1731"/>
      <c r="Q2" s="1732" t="s">
        <v>496</v>
      </c>
      <c r="R2" s="1732"/>
      <c r="S2" s="1732"/>
    </row>
    <row r="3" spans="1:19" ht="13.5" customHeight="1">
      <c r="A3" s="1733" t="s">
        <v>55</v>
      </c>
      <c r="B3" s="1736">
        <f>'青森市'!V2</f>
        <v>0</v>
      </c>
      <c r="C3" s="1737"/>
      <c r="D3" s="1737"/>
      <c r="E3" s="1737"/>
      <c r="F3" s="1737"/>
      <c r="G3" s="1738"/>
      <c r="H3" s="1059" t="s">
        <v>497</v>
      </c>
      <c r="I3" s="1060"/>
      <c r="J3" s="1061" t="s">
        <v>498</v>
      </c>
      <c r="K3" s="1742">
        <f>'青森市'!C2</f>
        <v>0</v>
      </c>
      <c r="L3" s="1742"/>
      <c r="M3" s="1742"/>
      <c r="N3" s="1744" t="s">
        <v>499</v>
      </c>
      <c r="O3" s="1745"/>
      <c r="P3" s="1746" t="s">
        <v>500</v>
      </c>
      <c r="Q3" s="1747"/>
      <c r="R3" s="1748" t="s">
        <v>501</v>
      </c>
      <c r="S3" s="1749"/>
    </row>
    <row r="4" spans="1:19" ht="13.5" customHeight="1">
      <c r="A4" s="1734"/>
      <c r="B4" s="1739"/>
      <c r="C4" s="1740"/>
      <c r="D4" s="1740"/>
      <c r="E4" s="1740"/>
      <c r="F4" s="1740"/>
      <c r="G4" s="1741"/>
      <c r="H4" s="1750">
        <f>'青森市'!P2</f>
        <v>0</v>
      </c>
      <c r="I4" s="1751"/>
      <c r="J4" s="1062"/>
      <c r="K4" s="1743"/>
      <c r="L4" s="1743"/>
      <c r="M4" s="1743"/>
      <c r="N4" s="1754" t="s">
        <v>501</v>
      </c>
      <c r="O4" s="1755"/>
      <c r="P4" s="1718">
        <f>'青森市'!I2</f>
        <v>0</v>
      </c>
      <c r="Q4" s="1719"/>
      <c r="R4" s="1719"/>
      <c r="S4" s="1720"/>
    </row>
    <row r="5" spans="1:19" ht="13.5" customHeight="1">
      <c r="A5" s="1734"/>
      <c r="B5" s="1739"/>
      <c r="C5" s="1740"/>
      <c r="D5" s="1740"/>
      <c r="E5" s="1740"/>
      <c r="F5" s="1740"/>
      <c r="G5" s="1741"/>
      <c r="H5" s="1750"/>
      <c r="I5" s="1751"/>
      <c r="J5" s="1063" t="s">
        <v>502</v>
      </c>
      <c r="K5" s="1724"/>
      <c r="L5" s="1724"/>
      <c r="M5" s="1724"/>
      <c r="N5" s="1724"/>
      <c r="O5" s="1725"/>
      <c r="P5" s="1718"/>
      <c r="Q5" s="1719"/>
      <c r="R5" s="1719"/>
      <c r="S5" s="1720"/>
    </row>
    <row r="6" spans="1:19" ht="13.5" customHeight="1">
      <c r="A6" s="1735"/>
      <c r="B6" s="1726"/>
      <c r="C6" s="1727"/>
      <c r="D6" s="1727"/>
      <c r="E6" s="1727"/>
      <c r="F6" s="1727"/>
      <c r="G6" s="1727"/>
      <c r="H6" s="1750"/>
      <c r="I6" s="1751"/>
      <c r="J6" s="1064"/>
      <c r="K6" s="1724"/>
      <c r="L6" s="1724"/>
      <c r="M6" s="1724"/>
      <c r="N6" s="1724"/>
      <c r="O6" s="1725"/>
      <c r="P6" s="1721"/>
      <c r="Q6" s="1722"/>
      <c r="R6" s="1722"/>
      <c r="S6" s="1723"/>
    </row>
    <row r="7" spans="1:19" ht="13.5" customHeight="1">
      <c r="A7" s="1065" t="s">
        <v>503</v>
      </c>
      <c r="B7" s="1066"/>
      <c r="C7" s="1728">
        <f>SUM('青森市.:八戸市・三戸郡'!A8:D10)</f>
        <v>0</v>
      </c>
      <c r="D7" s="1729"/>
      <c r="E7" s="1067" t="s">
        <v>504</v>
      </c>
      <c r="F7" s="1067"/>
      <c r="G7" s="1067"/>
      <c r="H7" s="1752"/>
      <c r="I7" s="1753"/>
      <c r="J7" s="1068" t="s">
        <v>505</v>
      </c>
      <c r="K7" s="1672"/>
      <c r="L7" s="1672"/>
      <c r="M7" s="1069" t="s">
        <v>506</v>
      </c>
      <c r="N7" s="1672"/>
      <c r="O7" s="1673"/>
      <c r="P7" s="1067" t="s">
        <v>507</v>
      </c>
      <c r="Q7" s="1067"/>
      <c r="R7" s="1067"/>
      <c r="S7" s="1070"/>
    </row>
    <row r="8" spans="1:19" ht="13.5" customHeight="1">
      <c r="A8" s="1686">
        <f>SUM(S48,S54,S56,S59)</f>
        <v>0</v>
      </c>
      <c r="B8" s="1687"/>
      <c r="C8" s="1687"/>
      <c r="D8" s="1688"/>
      <c r="E8" s="1692"/>
      <c r="F8" s="1693"/>
      <c r="G8" s="1694"/>
      <c r="H8" s="1071" t="s">
        <v>508</v>
      </c>
      <c r="I8" s="1072"/>
      <c r="J8" s="1073" t="s">
        <v>509</v>
      </c>
      <c r="K8" s="1695">
        <f>'青森市'!M2</f>
        <v>0</v>
      </c>
      <c r="L8" s="1695"/>
      <c r="M8" s="1695"/>
      <c r="N8" s="1695"/>
      <c r="O8" s="1696"/>
      <c r="P8" s="1699"/>
      <c r="Q8" s="1700"/>
      <c r="R8" s="1700"/>
      <c r="S8" s="1701"/>
    </row>
    <row r="9" spans="1:19" ht="13.5" customHeight="1">
      <c r="A9" s="1686"/>
      <c r="B9" s="1687"/>
      <c r="C9" s="1687"/>
      <c r="D9" s="1688"/>
      <c r="E9" s="1692"/>
      <c r="F9" s="1693"/>
      <c r="G9" s="1694"/>
      <c r="H9" s="1705"/>
      <c r="I9" s="1706"/>
      <c r="J9" s="1074"/>
      <c r="K9" s="1697"/>
      <c r="L9" s="1697"/>
      <c r="M9" s="1697"/>
      <c r="N9" s="1697"/>
      <c r="O9" s="1698"/>
      <c r="P9" s="1699"/>
      <c r="Q9" s="1700"/>
      <c r="R9" s="1700"/>
      <c r="S9" s="1701"/>
    </row>
    <row r="10" spans="1:19" ht="13.5" customHeight="1">
      <c r="A10" s="1689"/>
      <c r="B10" s="1690"/>
      <c r="C10" s="1690"/>
      <c r="D10" s="1691"/>
      <c r="E10" s="1075"/>
      <c r="F10" s="1109" t="s">
        <v>510</v>
      </c>
      <c r="G10" s="1076" t="s">
        <v>511</v>
      </c>
      <c r="H10" s="1705"/>
      <c r="I10" s="1706"/>
      <c r="J10" s="1077" t="s">
        <v>502</v>
      </c>
      <c r="K10" s="1709"/>
      <c r="L10" s="1709"/>
      <c r="M10" s="1709"/>
      <c r="N10" s="1709"/>
      <c r="O10" s="1710"/>
      <c r="P10" s="1702"/>
      <c r="Q10" s="1703"/>
      <c r="R10" s="1703"/>
      <c r="S10" s="1704"/>
    </row>
    <row r="11" spans="1:19" ht="13.5" customHeight="1">
      <c r="A11" s="1078" t="s">
        <v>512</v>
      </c>
      <c r="B11" s="1067"/>
      <c r="C11" s="1066"/>
      <c r="D11" s="1079"/>
      <c r="E11" s="1067" t="s">
        <v>513</v>
      </c>
      <c r="F11" s="1067"/>
      <c r="G11" s="1067"/>
      <c r="H11" s="1705"/>
      <c r="I11" s="1706"/>
      <c r="J11" s="1080"/>
      <c r="K11" s="1709"/>
      <c r="L11" s="1709"/>
      <c r="M11" s="1709"/>
      <c r="N11" s="1709"/>
      <c r="O11" s="1710"/>
      <c r="P11" s="1711" t="s">
        <v>514</v>
      </c>
      <c r="Q11" s="1712"/>
      <c r="R11" s="1711" t="s">
        <v>515</v>
      </c>
      <c r="S11" s="1713"/>
    </row>
    <row r="12" spans="1:19" ht="13.5">
      <c r="A12" s="1714"/>
      <c r="B12" s="1715"/>
      <c r="C12" s="1715"/>
      <c r="D12" s="1716"/>
      <c r="E12" s="1717"/>
      <c r="F12" s="1715"/>
      <c r="G12" s="1716"/>
      <c r="H12" s="1707"/>
      <c r="I12" s="1708"/>
      <c r="J12" s="1068" t="s">
        <v>505</v>
      </c>
      <c r="K12" s="1672"/>
      <c r="L12" s="1672"/>
      <c r="M12" s="1069" t="s">
        <v>506</v>
      </c>
      <c r="N12" s="1672"/>
      <c r="O12" s="1673"/>
      <c r="P12" s="1674" t="s">
        <v>516</v>
      </c>
      <c r="Q12" s="1674"/>
      <c r="R12" s="1675" t="s">
        <v>517</v>
      </c>
      <c r="S12" s="1676"/>
    </row>
    <row r="13" spans="1:19" ht="13.5" customHeight="1">
      <c r="A13" s="580"/>
      <c r="B13" s="581"/>
      <c r="C13" s="581"/>
      <c r="D13" s="581"/>
      <c r="E13" s="1677" t="s">
        <v>518</v>
      </c>
      <c r="F13" s="1677"/>
      <c r="G13" s="1678"/>
      <c r="H13" s="1679" t="s">
        <v>519</v>
      </c>
      <c r="I13" s="1680"/>
      <c r="J13" s="1681" t="s">
        <v>520</v>
      </c>
      <c r="K13" s="1681"/>
      <c r="L13" s="1679" t="s">
        <v>521</v>
      </c>
      <c r="M13" s="1680"/>
      <c r="N13" s="1682" t="s">
        <v>522</v>
      </c>
      <c r="O13" s="1683"/>
      <c r="P13" s="1684" t="s">
        <v>523</v>
      </c>
      <c r="Q13" s="1685"/>
      <c r="R13" s="1659" t="s">
        <v>524</v>
      </c>
      <c r="S13" s="1660"/>
    </row>
    <row r="14" spans="1:19" ht="13.5" customHeight="1">
      <c r="A14" s="1661" t="s">
        <v>24</v>
      </c>
      <c r="B14" s="584" t="s">
        <v>56</v>
      </c>
      <c r="C14" s="585" t="s">
        <v>57</v>
      </c>
      <c r="D14" s="586"/>
      <c r="E14" s="586" t="s">
        <v>525</v>
      </c>
      <c r="F14" s="587"/>
      <c r="G14" s="913" t="s">
        <v>526</v>
      </c>
      <c r="H14" s="585" t="s">
        <v>142</v>
      </c>
      <c r="I14" s="588" t="s">
        <v>527</v>
      </c>
      <c r="J14" s="586" t="s">
        <v>142</v>
      </c>
      <c r="K14" s="589" t="s">
        <v>527</v>
      </c>
      <c r="L14" s="590" t="s">
        <v>142</v>
      </c>
      <c r="M14" s="588" t="s">
        <v>527</v>
      </c>
      <c r="N14" s="590" t="s">
        <v>142</v>
      </c>
      <c r="O14" s="588" t="s">
        <v>527</v>
      </c>
      <c r="P14" s="590" t="s">
        <v>142</v>
      </c>
      <c r="Q14" s="588" t="s">
        <v>527</v>
      </c>
      <c r="R14" s="591" t="s">
        <v>528</v>
      </c>
      <c r="S14" s="592" t="s">
        <v>444</v>
      </c>
    </row>
    <row r="15" spans="1:19" ht="13.5">
      <c r="A15" s="1662"/>
      <c r="B15" s="593" t="s">
        <v>392</v>
      </c>
      <c r="C15" s="594" t="s">
        <v>529</v>
      </c>
      <c r="D15" s="595"/>
      <c r="E15" s="602">
        <f>'青森市'!E7</f>
        <v>800</v>
      </c>
      <c r="F15" s="1127"/>
      <c r="G15" s="596">
        <f>'青森市'!F7</f>
        <v>0</v>
      </c>
      <c r="H15" s="1664">
        <f>'青森市'!M5</f>
        <v>760</v>
      </c>
      <c r="I15" s="1666">
        <f>'青森市'!N5</f>
        <v>0</v>
      </c>
      <c r="J15" s="1665">
        <f>'青森市'!Q5</f>
        <v>260</v>
      </c>
      <c r="K15" s="1654">
        <f>'青森市'!R5</f>
        <v>0</v>
      </c>
      <c r="L15" s="1664">
        <f>'青森市'!U5</f>
        <v>530</v>
      </c>
      <c r="M15" s="1654">
        <f>'青森市'!V5</f>
        <v>0</v>
      </c>
      <c r="N15" s="1664">
        <f>'青森市'!Y5</f>
        <v>150</v>
      </c>
      <c r="O15" s="1654">
        <f>'青森市'!Z5</f>
        <v>0</v>
      </c>
      <c r="P15" s="1653">
        <v>100</v>
      </c>
      <c r="Q15" s="1654"/>
      <c r="R15" s="597">
        <f>SUM(E15,H15,J15,L15,N15,P15)</f>
        <v>2600</v>
      </c>
      <c r="S15" s="598">
        <f>SUM(G15,I15,K15,M15,O15,Q15)</f>
        <v>0</v>
      </c>
    </row>
    <row r="16" spans="1:19" ht="13.5">
      <c r="A16" s="1662"/>
      <c r="B16" s="599" t="s">
        <v>31</v>
      </c>
      <c r="C16" s="600" t="s">
        <v>530</v>
      </c>
      <c r="D16" s="601"/>
      <c r="E16" s="602">
        <f>'青森市'!E8</f>
        <v>600</v>
      </c>
      <c r="F16" s="1127"/>
      <c r="G16" s="1118">
        <f>'青森市'!F8</f>
        <v>0</v>
      </c>
      <c r="H16" s="1636">
        <f>'青森市'!M6</f>
        <v>350</v>
      </c>
      <c r="I16" s="1667"/>
      <c r="J16" s="1651"/>
      <c r="K16" s="1644"/>
      <c r="L16" s="1636"/>
      <c r="M16" s="1644"/>
      <c r="N16" s="1636"/>
      <c r="O16" s="1644"/>
      <c r="P16" s="1622"/>
      <c r="Q16" s="1655"/>
      <c r="R16" s="604">
        <f>E16</f>
        <v>600</v>
      </c>
      <c r="S16" s="605">
        <f>G16</f>
        <v>0</v>
      </c>
    </row>
    <row r="17" spans="1:19" ht="13.5">
      <c r="A17" s="1662"/>
      <c r="B17" s="599" t="s">
        <v>26</v>
      </c>
      <c r="C17" s="600" t="s">
        <v>531</v>
      </c>
      <c r="D17" s="601"/>
      <c r="E17" s="804">
        <f>'青森市'!E9</f>
        <v>550</v>
      </c>
      <c r="F17" s="1127"/>
      <c r="G17" s="596">
        <f>'青森市'!F9</f>
        <v>0</v>
      </c>
      <c r="H17" s="1636">
        <f>'青森市'!M7</f>
        <v>650</v>
      </c>
      <c r="I17" s="1667"/>
      <c r="J17" s="1651"/>
      <c r="K17" s="1644"/>
      <c r="L17" s="1636"/>
      <c r="M17" s="1644"/>
      <c r="N17" s="1636"/>
      <c r="O17" s="1644"/>
      <c r="P17" s="1622"/>
      <c r="Q17" s="1655"/>
      <c r="R17" s="604">
        <f>E17</f>
        <v>550</v>
      </c>
      <c r="S17" s="606">
        <f>G17</f>
        <v>0</v>
      </c>
    </row>
    <row r="18" spans="1:19" ht="13.5">
      <c r="A18" s="1662"/>
      <c r="B18" s="599" t="s">
        <v>50</v>
      </c>
      <c r="C18" s="600" t="s">
        <v>532</v>
      </c>
      <c r="D18" s="601"/>
      <c r="E18" s="804">
        <f>'青森市'!E10</f>
        <v>1100</v>
      </c>
      <c r="F18" s="1127"/>
      <c r="G18" s="596">
        <f>'青森市'!F10</f>
        <v>0</v>
      </c>
      <c r="H18" s="1636">
        <f>'青森市'!M8</f>
        <v>550</v>
      </c>
      <c r="I18" s="1667"/>
      <c r="J18" s="1651"/>
      <c r="K18" s="1644"/>
      <c r="L18" s="1636"/>
      <c r="M18" s="1644"/>
      <c r="N18" s="1636"/>
      <c r="O18" s="1644"/>
      <c r="P18" s="1622"/>
      <c r="Q18" s="1655"/>
      <c r="R18" s="604">
        <f>E18</f>
        <v>1100</v>
      </c>
      <c r="S18" s="606">
        <f>G18</f>
        <v>0</v>
      </c>
    </row>
    <row r="19" spans="1:19" ht="13.5" customHeight="1">
      <c r="A19" s="1662"/>
      <c r="B19" s="599" t="s">
        <v>51</v>
      </c>
      <c r="C19" s="600" t="s">
        <v>533</v>
      </c>
      <c r="D19" s="601"/>
      <c r="E19" s="804">
        <f>'青森市'!E11</f>
        <v>1150</v>
      </c>
      <c r="F19" s="1127"/>
      <c r="G19" s="596">
        <f>'青森市'!F11</f>
        <v>0</v>
      </c>
      <c r="H19" s="1636">
        <f>'青森市'!M9</f>
        <v>130</v>
      </c>
      <c r="I19" s="1667"/>
      <c r="J19" s="1651"/>
      <c r="K19" s="1644"/>
      <c r="L19" s="1636"/>
      <c r="M19" s="1644"/>
      <c r="N19" s="1636"/>
      <c r="O19" s="1644"/>
      <c r="P19" s="1622"/>
      <c r="Q19" s="1655"/>
      <c r="R19" s="604">
        <f>E19</f>
        <v>1150</v>
      </c>
      <c r="S19" s="606">
        <f>G19</f>
        <v>0</v>
      </c>
    </row>
    <row r="20" spans="1:19" ht="13.5" customHeight="1">
      <c r="A20" s="1662"/>
      <c r="B20" s="599" t="s">
        <v>393</v>
      </c>
      <c r="C20" s="1657" t="s">
        <v>534</v>
      </c>
      <c r="D20" s="1658"/>
      <c r="E20" s="1110">
        <f>SUM(E15:E19)</f>
        <v>4200</v>
      </c>
      <c r="F20" s="1128"/>
      <c r="G20" s="1119">
        <f>SUM(G15:G19)</f>
        <v>0</v>
      </c>
      <c r="H20" s="1637">
        <f>'青森市'!M10</f>
        <v>250</v>
      </c>
      <c r="I20" s="1668"/>
      <c r="J20" s="1652"/>
      <c r="K20" s="1645"/>
      <c r="L20" s="1637"/>
      <c r="M20" s="1645"/>
      <c r="N20" s="1637"/>
      <c r="O20" s="1645"/>
      <c r="P20" s="1623"/>
      <c r="Q20" s="1656"/>
      <c r="R20" s="604">
        <f>SUM(R15:R19)</f>
        <v>6000</v>
      </c>
      <c r="S20" s="611">
        <f>SUM(S15:S19)</f>
        <v>0</v>
      </c>
    </row>
    <row r="21" spans="1:19" ht="13.5">
      <c r="A21" s="1662"/>
      <c r="B21" s="612" t="s">
        <v>535</v>
      </c>
      <c r="C21" s="613" t="s">
        <v>397</v>
      </c>
      <c r="D21" s="595" t="s">
        <v>536</v>
      </c>
      <c r="E21" s="1110">
        <f>'青森市'!E13</f>
        <v>5500</v>
      </c>
      <c r="F21" s="1128"/>
      <c r="G21" s="614">
        <f>'青森市'!F13</f>
        <v>0</v>
      </c>
      <c r="H21" s="615">
        <f>'青森市'!M6</f>
        <v>350</v>
      </c>
      <c r="I21" s="603">
        <f>'青森市'!N6</f>
        <v>0</v>
      </c>
      <c r="J21" s="616">
        <f>'青森市'!Q6</f>
        <v>100</v>
      </c>
      <c r="K21" s="603">
        <f>'青森市'!R6</f>
        <v>0</v>
      </c>
      <c r="L21" s="617">
        <f>'青森市'!U6</f>
        <v>200</v>
      </c>
      <c r="M21" s="603">
        <f>'青森市'!V6</f>
        <v>0</v>
      </c>
      <c r="N21" s="617">
        <f>'青森市'!Y6</f>
        <v>40</v>
      </c>
      <c r="O21" s="603">
        <f>'青森市'!Z6</f>
        <v>0</v>
      </c>
      <c r="P21" s="618">
        <v>300</v>
      </c>
      <c r="Q21" s="603"/>
      <c r="R21" s="604">
        <f>SUM(E21,H21,J21,L21,N21,P21)</f>
        <v>6490</v>
      </c>
      <c r="S21" s="620">
        <f>SUM(G21,I21,K21,M21,O21,Q21)</f>
        <v>0</v>
      </c>
    </row>
    <row r="22" spans="1:19" ht="13.5">
      <c r="A22" s="1662"/>
      <c r="B22" s="599" t="s">
        <v>537</v>
      </c>
      <c r="C22" s="600" t="s">
        <v>538</v>
      </c>
      <c r="D22" s="595"/>
      <c r="E22" s="1110">
        <f>'青森市'!E17</f>
        <v>2950</v>
      </c>
      <c r="F22" s="1128"/>
      <c r="G22" s="614">
        <f>'青森市'!F17</f>
        <v>0</v>
      </c>
      <c r="H22" s="1635">
        <f>'青森市'!M7</f>
        <v>650</v>
      </c>
      <c r="I22" s="1669">
        <f>'青森市'!N7</f>
        <v>0</v>
      </c>
      <c r="J22" s="1650">
        <f>'青森市'!Q7</f>
        <v>180</v>
      </c>
      <c r="K22" s="1624">
        <f>'青森市'!R7</f>
        <v>0</v>
      </c>
      <c r="L22" s="1635">
        <f>'青森市'!U7</f>
        <v>250</v>
      </c>
      <c r="M22" s="1624">
        <f>'青森市'!V7</f>
        <v>0</v>
      </c>
      <c r="N22" s="1635">
        <f>'青森市'!Y7</f>
        <v>60</v>
      </c>
      <c r="O22" s="1624">
        <f>'青森市'!Z7</f>
        <v>0</v>
      </c>
      <c r="P22" s="1621">
        <v>650</v>
      </c>
      <c r="Q22" s="1624"/>
      <c r="R22" s="604">
        <f>SUM(E22,H22,J22,L22,N22,P22)</f>
        <v>4740</v>
      </c>
      <c r="S22" s="620">
        <f>SUM(G22,I22,K22,M22,O22,Q22)</f>
        <v>0</v>
      </c>
    </row>
    <row r="23" spans="1:19" ht="13.5">
      <c r="A23" s="1662"/>
      <c r="B23" s="599" t="s">
        <v>26</v>
      </c>
      <c r="C23" s="600" t="s">
        <v>539</v>
      </c>
      <c r="D23" s="601"/>
      <c r="E23" s="1110">
        <f>'青森市'!E18</f>
        <v>1400</v>
      </c>
      <c r="F23" s="1128"/>
      <c r="G23" s="614">
        <f>'青森市'!F18</f>
        <v>0</v>
      </c>
      <c r="H23" s="1636">
        <f>'青森市'!M8</f>
        <v>550</v>
      </c>
      <c r="I23" s="1670"/>
      <c r="J23" s="1651"/>
      <c r="K23" s="1644"/>
      <c r="L23" s="1636"/>
      <c r="M23" s="1646"/>
      <c r="N23" s="1636"/>
      <c r="O23" s="1646"/>
      <c r="P23" s="1622"/>
      <c r="Q23" s="1646"/>
      <c r="R23" s="604">
        <f>E23</f>
        <v>1400</v>
      </c>
      <c r="S23" s="620">
        <f>G23</f>
        <v>0</v>
      </c>
    </row>
    <row r="24" spans="1:19" ht="13.5">
      <c r="A24" s="1662"/>
      <c r="B24" s="599" t="s">
        <v>50</v>
      </c>
      <c r="C24" s="600" t="s">
        <v>540</v>
      </c>
      <c r="D24" s="601"/>
      <c r="E24" s="1110">
        <f>'青森市'!E19</f>
        <v>2950</v>
      </c>
      <c r="F24" s="1128"/>
      <c r="G24" s="614">
        <f>'青森市'!F19</f>
        <v>0</v>
      </c>
      <c r="H24" s="1636">
        <f>'青森市'!M9</f>
        <v>130</v>
      </c>
      <c r="I24" s="1670"/>
      <c r="J24" s="1651"/>
      <c r="K24" s="1644"/>
      <c r="L24" s="1636"/>
      <c r="M24" s="1646"/>
      <c r="N24" s="1636"/>
      <c r="O24" s="1646"/>
      <c r="P24" s="1622"/>
      <c r="Q24" s="1646"/>
      <c r="R24" s="604">
        <f>E24</f>
        <v>2950</v>
      </c>
      <c r="S24" s="620">
        <f>G24</f>
        <v>0</v>
      </c>
    </row>
    <row r="25" spans="1:19" ht="13.5">
      <c r="A25" s="1662"/>
      <c r="B25" s="599" t="s">
        <v>51</v>
      </c>
      <c r="C25" s="600" t="s">
        <v>541</v>
      </c>
      <c r="D25" s="601"/>
      <c r="E25" s="1110">
        <f>'青森市'!E20</f>
        <v>2100</v>
      </c>
      <c r="F25" s="1128"/>
      <c r="G25" s="614">
        <f>'青森市'!F20</f>
        <v>0</v>
      </c>
      <c r="H25" s="1636">
        <f>'青森市'!M10</f>
        <v>250</v>
      </c>
      <c r="I25" s="1670"/>
      <c r="J25" s="1651"/>
      <c r="K25" s="1644"/>
      <c r="L25" s="1636"/>
      <c r="M25" s="1646"/>
      <c r="N25" s="1636"/>
      <c r="O25" s="1646"/>
      <c r="P25" s="1622"/>
      <c r="Q25" s="1646"/>
      <c r="R25" s="604">
        <f>E25</f>
        <v>2100</v>
      </c>
      <c r="S25" s="620">
        <f>G25</f>
        <v>0</v>
      </c>
    </row>
    <row r="26" spans="1:19" ht="13.5">
      <c r="A26" s="1662"/>
      <c r="B26" s="599" t="s">
        <v>59</v>
      </c>
      <c r="C26" s="1648" t="s">
        <v>542</v>
      </c>
      <c r="D26" s="1649"/>
      <c r="E26" s="1110">
        <f>SUM(E22:E25)</f>
        <v>9400</v>
      </c>
      <c r="F26" s="1128"/>
      <c r="G26" s="1120">
        <f>SUM(G22:G25)</f>
        <v>0</v>
      </c>
      <c r="H26" s="1637">
        <f>'青森市'!M11</f>
        <v>550</v>
      </c>
      <c r="I26" s="1671"/>
      <c r="J26" s="1652"/>
      <c r="K26" s="1645"/>
      <c r="L26" s="1637"/>
      <c r="M26" s="1647"/>
      <c r="N26" s="1637"/>
      <c r="O26" s="1647"/>
      <c r="P26" s="1623"/>
      <c r="Q26" s="1647"/>
      <c r="R26" s="604">
        <f>SUM(R22:R25)</f>
        <v>11190</v>
      </c>
      <c r="S26" s="622">
        <f>SUM(S22:S25)</f>
        <v>0</v>
      </c>
    </row>
    <row r="27" spans="1:19" ht="13.5">
      <c r="A27" s="1662"/>
      <c r="B27" s="623" t="s">
        <v>543</v>
      </c>
      <c r="C27" s="600" t="s">
        <v>544</v>
      </c>
      <c r="D27" s="595"/>
      <c r="E27" s="1110">
        <f>'青森市'!I7</f>
        <v>3300</v>
      </c>
      <c r="F27" s="1128"/>
      <c r="G27" s="614">
        <f>'青森市'!J7</f>
        <v>0</v>
      </c>
      <c r="H27" s="1635">
        <f>'青森市'!M8</f>
        <v>550</v>
      </c>
      <c r="I27" s="1669">
        <f>'青森市'!N8</f>
        <v>0</v>
      </c>
      <c r="J27" s="1650">
        <f>'青森市'!Q8</f>
        <v>100</v>
      </c>
      <c r="K27" s="1624">
        <f>'青森市'!R8</f>
        <v>0</v>
      </c>
      <c r="L27" s="1635">
        <f>'青森市'!U8</f>
        <v>300</v>
      </c>
      <c r="M27" s="1624">
        <f>'青森市'!V8</f>
        <v>0</v>
      </c>
      <c r="N27" s="1635">
        <f>'青森市'!Y8</f>
        <v>80</v>
      </c>
      <c r="O27" s="1624">
        <f>'青森市'!Z8</f>
        <v>0</v>
      </c>
      <c r="P27" s="1621">
        <v>400</v>
      </c>
      <c r="Q27" s="1624"/>
      <c r="R27" s="604">
        <f>SUM(E27,H27,J27,L27,N27,P27)</f>
        <v>4730</v>
      </c>
      <c r="S27" s="620">
        <f>SUM(G27,I27,K27,M27,O27,Q27)</f>
        <v>0</v>
      </c>
    </row>
    <row r="28" spans="1:19" ht="13.5">
      <c r="A28" s="1662"/>
      <c r="B28" s="599" t="s">
        <v>31</v>
      </c>
      <c r="C28" s="600" t="s">
        <v>545</v>
      </c>
      <c r="D28" s="601"/>
      <c r="E28" s="1110">
        <f>'青森市'!I8</f>
        <v>3900</v>
      </c>
      <c r="F28" s="1128"/>
      <c r="G28" s="614">
        <f>'青森市'!J8</f>
        <v>0</v>
      </c>
      <c r="H28" s="1636">
        <f>'青森市'!M9</f>
        <v>130</v>
      </c>
      <c r="I28" s="1667"/>
      <c r="J28" s="1651"/>
      <c r="K28" s="1644"/>
      <c r="L28" s="1636"/>
      <c r="M28" s="1646"/>
      <c r="N28" s="1636"/>
      <c r="O28" s="1646"/>
      <c r="P28" s="1622"/>
      <c r="Q28" s="1644"/>
      <c r="R28" s="604">
        <f>E28</f>
        <v>3900</v>
      </c>
      <c r="S28" s="620">
        <f>G28</f>
        <v>0</v>
      </c>
    </row>
    <row r="29" spans="1:19" ht="13.5">
      <c r="A29" s="1662"/>
      <c r="B29" s="599" t="s">
        <v>546</v>
      </c>
      <c r="C29" s="624" t="s">
        <v>547</v>
      </c>
      <c r="D29" s="625"/>
      <c r="E29" s="1110">
        <f>SUM(E27:E28)</f>
        <v>7200</v>
      </c>
      <c r="F29" s="1128"/>
      <c r="G29" s="1120">
        <f>SUM(G27:G28)</f>
        <v>0</v>
      </c>
      <c r="H29" s="1637">
        <f>'青森市'!M10</f>
        <v>250</v>
      </c>
      <c r="I29" s="1668"/>
      <c r="J29" s="1652"/>
      <c r="K29" s="1645"/>
      <c r="L29" s="1637"/>
      <c r="M29" s="1647"/>
      <c r="N29" s="1637"/>
      <c r="O29" s="1647"/>
      <c r="P29" s="1623"/>
      <c r="Q29" s="1645"/>
      <c r="R29" s="604">
        <f>SUM(R27:R28)</f>
        <v>8630</v>
      </c>
      <c r="S29" s="622">
        <f>SUM(S27:S28)</f>
        <v>0</v>
      </c>
    </row>
    <row r="30" spans="1:19" ht="13.5">
      <c r="A30" s="1662"/>
      <c r="B30" s="626" t="s">
        <v>548</v>
      </c>
      <c r="C30" s="627" t="s">
        <v>549</v>
      </c>
      <c r="D30" s="595" t="s">
        <v>536</v>
      </c>
      <c r="E30" s="1115">
        <f>'青森市'!E21</f>
        <v>3200</v>
      </c>
      <c r="F30" s="1130"/>
      <c r="G30" s="614">
        <f>'青森市'!F21</f>
        <v>0</v>
      </c>
      <c r="H30" s="615">
        <f>'青森市'!M9</f>
        <v>130</v>
      </c>
      <c r="I30" s="603">
        <f>'青森市'!N9</f>
        <v>0</v>
      </c>
      <c r="J30" s="616">
        <f>'青森市'!Q9</f>
        <v>30</v>
      </c>
      <c r="K30" s="603">
        <f>'青森市'!R9</f>
        <v>0</v>
      </c>
      <c r="L30" s="617">
        <f>'青森市'!U9</f>
        <v>50</v>
      </c>
      <c r="M30" s="603">
        <f>'青森市'!V9</f>
        <v>0</v>
      </c>
      <c r="N30" s="617">
        <f>'青森市'!Y9</f>
        <v>10</v>
      </c>
      <c r="O30" s="603">
        <f>'青森市'!Z9</f>
        <v>0</v>
      </c>
      <c r="P30" s="618">
        <v>100</v>
      </c>
      <c r="Q30" s="603"/>
      <c r="R30" s="604">
        <f aca="true" t="shared" si="0" ref="R30:R36">SUM(E30,H30,J30,L30,N30,P30)</f>
        <v>3520</v>
      </c>
      <c r="S30" s="620">
        <f aca="true" t="shared" si="1" ref="S30:S36">SUM(G30,I30,K30,M30,O30,Q30)</f>
        <v>0</v>
      </c>
    </row>
    <row r="31" spans="1:19" ht="13.5">
      <c r="A31" s="1662"/>
      <c r="B31" s="629">
        <v>1408</v>
      </c>
      <c r="C31" s="630" t="s">
        <v>550</v>
      </c>
      <c r="D31" s="595" t="s">
        <v>536</v>
      </c>
      <c r="E31" s="1110">
        <f>'青森市'!E22</f>
        <v>3420</v>
      </c>
      <c r="F31" s="1128"/>
      <c r="G31" s="614">
        <f>'青森市'!F22</f>
        <v>0</v>
      </c>
      <c r="H31" s="615">
        <f>'青森市'!M10</f>
        <v>250</v>
      </c>
      <c r="I31" s="603">
        <f>'青森市'!N10</f>
        <v>0</v>
      </c>
      <c r="J31" s="616">
        <f>'青森市'!Q10</f>
        <v>40</v>
      </c>
      <c r="K31" s="603">
        <f>'青森市'!R10</f>
        <v>0</v>
      </c>
      <c r="L31" s="616">
        <f>'青森市'!U10</f>
        <v>160</v>
      </c>
      <c r="M31" s="603">
        <f>'青森市'!V10</f>
        <v>0</v>
      </c>
      <c r="N31" s="631">
        <f>'青森市'!Y10</f>
        <v>30</v>
      </c>
      <c r="O31" s="603">
        <f>'青森市'!Z10</f>
        <v>0</v>
      </c>
      <c r="P31" s="618">
        <v>100</v>
      </c>
      <c r="Q31" s="603"/>
      <c r="R31" s="604">
        <f t="shared" si="0"/>
        <v>4000</v>
      </c>
      <c r="S31" s="620">
        <f t="shared" si="1"/>
        <v>0</v>
      </c>
    </row>
    <row r="32" spans="1:19" ht="13.5">
      <c r="A32" s="1662"/>
      <c r="B32" s="629">
        <v>1409</v>
      </c>
      <c r="C32" s="630" t="s">
        <v>551</v>
      </c>
      <c r="D32" s="595" t="s">
        <v>536</v>
      </c>
      <c r="E32" s="1110">
        <f>'青森市'!E23</f>
        <v>6400</v>
      </c>
      <c r="F32" s="1128"/>
      <c r="G32" s="614">
        <f>'青森市'!F23</f>
        <v>0</v>
      </c>
      <c r="H32" s="615">
        <f>'青森市'!M11</f>
        <v>550</v>
      </c>
      <c r="I32" s="603">
        <f>'青森市'!N11</f>
        <v>0</v>
      </c>
      <c r="J32" s="616">
        <f>'青森市'!Q11</f>
        <v>100</v>
      </c>
      <c r="K32" s="603">
        <f>'青森市'!R11</f>
        <v>0</v>
      </c>
      <c r="L32" s="617">
        <f>'青森市'!U11</f>
        <v>120</v>
      </c>
      <c r="M32" s="603">
        <f>'青森市'!V11</f>
        <v>0</v>
      </c>
      <c r="N32" s="617">
        <f>'青森市'!Y11</f>
        <v>70</v>
      </c>
      <c r="O32" s="603">
        <f>'青森市'!Z11</f>
        <v>0</v>
      </c>
      <c r="P32" s="1253">
        <v>200</v>
      </c>
      <c r="Q32" s="603"/>
      <c r="R32" s="604">
        <f t="shared" si="0"/>
        <v>7440</v>
      </c>
      <c r="S32" s="620">
        <f t="shared" si="1"/>
        <v>0</v>
      </c>
    </row>
    <row r="33" spans="1:19" ht="13.5">
      <c r="A33" s="1662"/>
      <c r="B33" s="632">
        <v>1410</v>
      </c>
      <c r="C33" s="630" t="s">
        <v>552</v>
      </c>
      <c r="D33" s="595" t="s">
        <v>536</v>
      </c>
      <c r="E33" s="1110">
        <f>'青森市'!I18</f>
        <v>3600</v>
      </c>
      <c r="F33" s="1128"/>
      <c r="G33" s="614">
        <f>'青森市'!J18</f>
        <v>0</v>
      </c>
      <c r="H33" s="615">
        <f>'青森市'!M12</f>
        <v>300</v>
      </c>
      <c r="I33" s="603">
        <f>'青森市'!N12</f>
        <v>0</v>
      </c>
      <c r="J33" s="616">
        <f>'青森市'!Q12</f>
        <v>120</v>
      </c>
      <c r="K33" s="603">
        <f>'青森市'!R12</f>
        <v>0</v>
      </c>
      <c r="L33" s="617">
        <f>'青森市'!U12</f>
        <v>120</v>
      </c>
      <c r="M33" s="603">
        <f>'青森市'!V12</f>
        <v>0</v>
      </c>
      <c r="N33" s="617">
        <f>'青森市'!Y12</f>
        <v>40</v>
      </c>
      <c r="O33" s="603">
        <f>'青森市'!Z12</f>
        <v>0</v>
      </c>
      <c r="P33" s="618">
        <v>120</v>
      </c>
      <c r="Q33" s="603"/>
      <c r="R33" s="604">
        <f t="shared" si="0"/>
        <v>4300</v>
      </c>
      <c r="S33" s="620">
        <f t="shared" si="1"/>
        <v>0</v>
      </c>
    </row>
    <row r="34" spans="1:19" ht="13.5">
      <c r="A34" s="1662"/>
      <c r="B34" s="629">
        <v>1411</v>
      </c>
      <c r="C34" s="630" t="s">
        <v>553</v>
      </c>
      <c r="D34" s="595" t="s">
        <v>536</v>
      </c>
      <c r="E34" s="1110">
        <f>'青森市'!I19</f>
        <v>3700</v>
      </c>
      <c r="F34" s="1128"/>
      <c r="G34" s="614">
        <f>'青森市'!J19</f>
        <v>0</v>
      </c>
      <c r="H34" s="615">
        <f>'青森市'!M13</f>
        <v>220</v>
      </c>
      <c r="I34" s="603">
        <f>'青森市'!N13</f>
        <v>0</v>
      </c>
      <c r="J34" s="616">
        <f>'青森市'!Q13</f>
        <v>30</v>
      </c>
      <c r="K34" s="603">
        <f>'青森市'!R13</f>
        <v>0</v>
      </c>
      <c r="L34" s="617">
        <f>'青森市'!U13</f>
        <v>60</v>
      </c>
      <c r="M34" s="603">
        <f>'青森市'!V13</f>
        <v>0</v>
      </c>
      <c r="N34" s="617">
        <f>'青森市'!Y13</f>
        <v>10</v>
      </c>
      <c r="O34" s="603">
        <f>'青森市'!Z13</f>
        <v>0</v>
      </c>
      <c r="P34" s="618">
        <v>120</v>
      </c>
      <c r="Q34" s="603"/>
      <c r="R34" s="604">
        <f t="shared" si="0"/>
        <v>4140</v>
      </c>
      <c r="S34" s="620">
        <f t="shared" si="1"/>
        <v>0</v>
      </c>
    </row>
    <row r="35" spans="1:19" ht="13.5">
      <c r="A35" s="1662"/>
      <c r="B35" s="633">
        <v>1412</v>
      </c>
      <c r="C35" s="630" t="s">
        <v>554</v>
      </c>
      <c r="D35" s="595" t="s">
        <v>536</v>
      </c>
      <c r="E35" s="1110">
        <f>'青森市'!I20</f>
        <v>3000</v>
      </c>
      <c r="F35" s="1128"/>
      <c r="G35" s="614">
        <f>'青森市'!J20</f>
        <v>0</v>
      </c>
      <c r="H35" s="615">
        <f>'青森市'!M14</f>
        <v>200</v>
      </c>
      <c r="I35" s="603">
        <f>'青森市'!N14</f>
        <v>0</v>
      </c>
      <c r="J35" s="617">
        <f>'青森市'!Q14</f>
        <v>40</v>
      </c>
      <c r="K35" s="603">
        <f>'青森市'!R14</f>
        <v>0</v>
      </c>
      <c r="L35" s="617">
        <f>'青森市'!U14</f>
        <v>60</v>
      </c>
      <c r="M35" s="603">
        <f>'青森市'!V14</f>
        <v>0</v>
      </c>
      <c r="N35" s="617">
        <f>'青森市'!Y14</f>
        <v>20</v>
      </c>
      <c r="O35" s="603">
        <f>'青森市'!Z14</f>
        <v>0</v>
      </c>
      <c r="P35" s="618">
        <v>120</v>
      </c>
      <c r="Q35" s="603"/>
      <c r="R35" s="604">
        <f t="shared" si="0"/>
        <v>3440</v>
      </c>
      <c r="S35" s="620">
        <f t="shared" si="1"/>
        <v>0</v>
      </c>
    </row>
    <row r="36" spans="1:19" ht="13.5">
      <c r="A36" s="1662"/>
      <c r="B36" s="634">
        <v>141301</v>
      </c>
      <c r="C36" s="635" t="s">
        <v>1011</v>
      </c>
      <c r="D36" s="636"/>
      <c r="E36" s="1125">
        <f>'青森市'!I11</f>
        <v>1920</v>
      </c>
      <c r="F36" s="1162"/>
      <c r="G36" s="614">
        <f>'青森市'!J11</f>
        <v>0</v>
      </c>
      <c r="H36" s="1635">
        <f>'青森市'!M15</f>
        <v>350</v>
      </c>
      <c r="I36" s="1624">
        <f>'青森市'!N15</f>
        <v>0</v>
      </c>
      <c r="J36" s="1635">
        <f>'青森市'!Q15</f>
        <v>70</v>
      </c>
      <c r="K36" s="1624">
        <f>'青森市'!R15</f>
        <v>0</v>
      </c>
      <c r="L36" s="1635">
        <f>'青森市'!U15</f>
        <v>100</v>
      </c>
      <c r="M36" s="1624">
        <f>'青森市'!V15</f>
        <v>0</v>
      </c>
      <c r="N36" s="1635">
        <f>'青森市'!Y15</f>
        <v>30</v>
      </c>
      <c r="O36" s="1624">
        <f>'青森市'!Z15</f>
        <v>0</v>
      </c>
      <c r="P36" s="1621">
        <v>100</v>
      </c>
      <c r="Q36" s="1624"/>
      <c r="R36" s="604">
        <f t="shared" si="0"/>
        <v>2570</v>
      </c>
      <c r="S36" s="620">
        <f t="shared" si="1"/>
        <v>0</v>
      </c>
    </row>
    <row r="37" spans="1:19" ht="13.5">
      <c r="A37" s="1662"/>
      <c r="B37" s="638" t="s">
        <v>555</v>
      </c>
      <c r="C37" s="635" t="s">
        <v>556</v>
      </c>
      <c r="D37" s="639"/>
      <c r="E37" s="1125">
        <f>'青森市'!I12</f>
        <v>1580</v>
      </c>
      <c r="F37" s="1162"/>
      <c r="G37" s="614">
        <f>'青森市'!J12</f>
        <v>0</v>
      </c>
      <c r="H37" s="1636"/>
      <c r="I37" s="1644"/>
      <c r="J37" s="1636"/>
      <c r="K37" s="1644"/>
      <c r="L37" s="1636"/>
      <c r="M37" s="1646"/>
      <c r="N37" s="1636"/>
      <c r="O37" s="1646"/>
      <c r="P37" s="1622"/>
      <c r="Q37" s="1644"/>
      <c r="R37" s="604">
        <f>E37</f>
        <v>1580</v>
      </c>
      <c r="S37" s="620">
        <f>G37</f>
        <v>0</v>
      </c>
    </row>
    <row r="38" spans="1:19" ht="13.5">
      <c r="A38" s="1662"/>
      <c r="B38" s="638" t="s">
        <v>557</v>
      </c>
      <c r="C38" s="624" t="s">
        <v>558</v>
      </c>
      <c r="D38" s="640"/>
      <c r="E38" s="1125">
        <f>SUM(E36:E37)</f>
        <v>3500</v>
      </c>
      <c r="F38" s="1162"/>
      <c r="G38" s="1120">
        <f>SUM(G36:G37)</f>
        <v>0</v>
      </c>
      <c r="H38" s="1637"/>
      <c r="I38" s="1645"/>
      <c r="J38" s="1637"/>
      <c r="K38" s="1645"/>
      <c r="L38" s="1637"/>
      <c r="M38" s="1647"/>
      <c r="N38" s="1637"/>
      <c r="O38" s="1647"/>
      <c r="P38" s="1623"/>
      <c r="Q38" s="1645"/>
      <c r="R38" s="604">
        <f>SUM(R36:R37)</f>
        <v>4150</v>
      </c>
      <c r="S38" s="622">
        <f>SUM(S36:S37)</f>
        <v>0</v>
      </c>
    </row>
    <row r="39" spans="1:19" ht="13.5">
      <c r="A39" s="1662"/>
      <c r="B39" s="641" t="s">
        <v>559</v>
      </c>
      <c r="C39" s="635" t="s">
        <v>560</v>
      </c>
      <c r="D39" s="636"/>
      <c r="E39" s="1125">
        <f>'青森市'!I15</f>
        <v>950</v>
      </c>
      <c r="F39" s="1162"/>
      <c r="G39" s="614">
        <f>'青森市'!J15</f>
        <v>0</v>
      </c>
      <c r="H39" s="1635">
        <f>'青森市'!M16</f>
        <v>280</v>
      </c>
      <c r="I39" s="1624">
        <f>'青森市'!N16</f>
        <v>0</v>
      </c>
      <c r="J39" s="1635">
        <f>'青森市'!Q16</f>
        <v>80</v>
      </c>
      <c r="K39" s="1624">
        <f>'青森市'!R16</f>
        <v>0</v>
      </c>
      <c r="L39" s="1635">
        <f>'青森市'!U16</f>
        <v>210</v>
      </c>
      <c r="M39" s="1624">
        <f>'青森市'!V16</f>
        <v>0</v>
      </c>
      <c r="N39" s="1635">
        <f>'青森市'!Y16</f>
        <v>40</v>
      </c>
      <c r="O39" s="1624">
        <f>'青森市'!Z16</f>
        <v>0</v>
      </c>
      <c r="P39" s="1621">
        <v>400</v>
      </c>
      <c r="Q39" s="1624"/>
      <c r="R39" s="604">
        <f>SUM(E39,H39,J39,L39,N39,P39)</f>
        <v>1960</v>
      </c>
      <c r="S39" s="620">
        <f>SUM(G39,I39,K39,M39,O39,Q39)</f>
        <v>0</v>
      </c>
    </row>
    <row r="40" spans="1:19" ht="13.5">
      <c r="A40" s="1662"/>
      <c r="B40" s="638" t="s">
        <v>555</v>
      </c>
      <c r="C40" s="635" t="s">
        <v>561</v>
      </c>
      <c r="D40" s="639"/>
      <c r="E40" s="1125">
        <f>'青森市'!I16</f>
        <v>1300</v>
      </c>
      <c r="F40" s="1162"/>
      <c r="G40" s="614">
        <f>'青森市'!J16</f>
        <v>0</v>
      </c>
      <c r="H40" s="1636"/>
      <c r="I40" s="1644"/>
      <c r="J40" s="1636"/>
      <c r="K40" s="1644"/>
      <c r="L40" s="1636"/>
      <c r="M40" s="1646"/>
      <c r="N40" s="1636"/>
      <c r="O40" s="1646"/>
      <c r="P40" s="1622"/>
      <c r="Q40" s="1625"/>
      <c r="R40" s="604">
        <f>E40</f>
        <v>1300</v>
      </c>
      <c r="S40" s="620">
        <f>G40</f>
        <v>0</v>
      </c>
    </row>
    <row r="41" spans="1:19" ht="13.5">
      <c r="A41" s="1662"/>
      <c r="B41" s="638" t="s">
        <v>562</v>
      </c>
      <c r="C41" s="642" t="s">
        <v>563</v>
      </c>
      <c r="D41" s="643"/>
      <c r="E41" s="1125">
        <f>'青森市'!I17</f>
        <v>2450</v>
      </c>
      <c r="F41" s="1162"/>
      <c r="G41" s="614">
        <f>'青森市'!J17</f>
        <v>0</v>
      </c>
      <c r="H41" s="1636"/>
      <c r="I41" s="1644"/>
      <c r="J41" s="1636"/>
      <c r="K41" s="1644"/>
      <c r="L41" s="1636"/>
      <c r="M41" s="1646"/>
      <c r="N41" s="1636"/>
      <c r="O41" s="1646"/>
      <c r="P41" s="1622"/>
      <c r="Q41" s="1625"/>
      <c r="R41" s="604">
        <f>E41</f>
        <v>2450</v>
      </c>
      <c r="S41" s="620">
        <f>G41</f>
        <v>0</v>
      </c>
    </row>
    <row r="42" spans="1:19" ht="13.5">
      <c r="A42" s="1662"/>
      <c r="B42" s="638" t="s">
        <v>564</v>
      </c>
      <c r="C42" s="644" t="s">
        <v>565</v>
      </c>
      <c r="D42" s="643"/>
      <c r="E42" s="1126">
        <f>SUM(E39:E41)</f>
        <v>4700</v>
      </c>
      <c r="F42" s="1163"/>
      <c r="G42" s="1120">
        <f>SUM(G39:G41)</f>
        <v>0</v>
      </c>
      <c r="H42" s="1637"/>
      <c r="I42" s="1645"/>
      <c r="J42" s="1637"/>
      <c r="K42" s="1645"/>
      <c r="L42" s="1637"/>
      <c r="M42" s="1647"/>
      <c r="N42" s="1637"/>
      <c r="O42" s="1647"/>
      <c r="P42" s="1623"/>
      <c r="Q42" s="1626"/>
      <c r="R42" s="604">
        <f>SUM(R39:R41)</f>
        <v>5710</v>
      </c>
      <c r="S42" s="622">
        <f>SUM(S39:S41)</f>
        <v>0</v>
      </c>
    </row>
    <row r="43" spans="1:19" ht="13.5">
      <c r="A43" s="1662"/>
      <c r="B43" s="612">
        <v>1502</v>
      </c>
      <c r="C43" s="645" t="s">
        <v>566</v>
      </c>
      <c r="D43" s="636" t="s">
        <v>536</v>
      </c>
      <c r="E43" s="1114">
        <f>'青森市'!E24</f>
        <v>1320</v>
      </c>
      <c r="F43" s="1132"/>
      <c r="G43" s="1118">
        <f>'青森市'!F24</f>
        <v>0</v>
      </c>
      <c r="H43" s="617">
        <f>'青森市'!M17</f>
        <v>30</v>
      </c>
      <c r="I43" s="603">
        <f>'青森市'!N17</f>
        <v>0</v>
      </c>
      <c r="J43" s="616">
        <f>'青森市'!Q17</f>
        <v>10</v>
      </c>
      <c r="K43" s="603">
        <f>'青森市'!R17</f>
        <v>0</v>
      </c>
      <c r="L43" s="647">
        <f>'青森市'!U17</f>
        <v>10</v>
      </c>
      <c r="M43" s="603">
        <f>'青森市'!V17</f>
        <v>0</v>
      </c>
      <c r="N43" s="647">
        <f>'青森市'!Y17</f>
        <v>10</v>
      </c>
      <c r="O43" s="603">
        <f>'青森市'!Z17</f>
        <v>0</v>
      </c>
      <c r="P43" s="1638">
        <v>50</v>
      </c>
      <c r="Q43" s="1640"/>
      <c r="R43" s="604">
        <f>SUM(E43,H43,J43,L43,N43)</f>
        <v>1380</v>
      </c>
      <c r="S43" s="605">
        <f>SUM(G43,I43,K43,M43,O43)</f>
        <v>0</v>
      </c>
    </row>
    <row r="44" spans="1:19" ht="13.5">
      <c r="A44" s="1662"/>
      <c r="B44" s="612">
        <v>1504</v>
      </c>
      <c r="C44" s="645" t="s">
        <v>567</v>
      </c>
      <c r="D44" s="636" t="s">
        <v>536</v>
      </c>
      <c r="E44" s="1114">
        <f>'青森市'!E25</f>
        <v>1050</v>
      </c>
      <c r="F44" s="1132"/>
      <c r="G44" s="1118">
        <f>'青森市'!F25</f>
        <v>0</v>
      </c>
      <c r="H44" s="617">
        <f>'青森市'!M18</f>
        <v>20</v>
      </c>
      <c r="I44" s="603">
        <f>'青森市'!N18</f>
        <v>0</v>
      </c>
      <c r="J44" s="616">
        <f>'青森市'!Q18</f>
        <v>0</v>
      </c>
      <c r="K44" s="603">
        <f>'青森市'!R18</f>
        <v>0</v>
      </c>
      <c r="L44" s="647">
        <f>'青森市'!U18</f>
        <v>10</v>
      </c>
      <c r="M44" s="603">
        <f>'青森市'!V18</f>
        <v>0</v>
      </c>
      <c r="N44" s="647">
        <f>'青森市'!Y18</f>
        <v>10</v>
      </c>
      <c r="O44" s="603">
        <f>'青森市'!Z18</f>
        <v>0</v>
      </c>
      <c r="P44" s="1639"/>
      <c r="Q44" s="1641"/>
      <c r="R44" s="604">
        <f>SUM(E44,H44,J44,L44,N44,P43)</f>
        <v>1140</v>
      </c>
      <c r="S44" s="605">
        <f>SUM(G44,I44,K44,M44,O44,Q43)</f>
        <v>0</v>
      </c>
    </row>
    <row r="45" spans="1:19" ht="13.5">
      <c r="A45" s="1662"/>
      <c r="B45" s="612">
        <v>1505</v>
      </c>
      <c r="C45" s="645" t="s">
        <v>568</v>
      </c>
      <c r="D45" s="636" t="s">
        <v>536</v>
      </c>
      <c r="E45" s="1114">
        <f>'青森市'!E26</f>
        <v>2440</v>
      </c>
      <c r="F45" s="1132"/>
      <c r="G45" s="1118">
        <f>'青森市'!F26</f>
        <v>0</v>
      </c>
      <c r="H45" s="617">
        <f>'青森市'!M19</f>
        <v>70</v>
      </c>
      <c r="I45" s="603">
        <f>'青森市'!N19</f>
        <v>0</v>
      </c>
      <c r="J45" s="616">
        <f>'青森市'!Q19</f>
        <v>10</v>
      </c>
      <c r="K45" s="603">
        <f>'青森市'!R19</f>
        <v>0</v>
      </c>
      <c r="L45" s="647">
        <f>'青森市'!U19</f>
        <v>40</v>
      </c>
      <c r="M45" s="603">
        <f>'青森市'!V19</f>
        <v>0</v>
      </c>
      <c r="N45" s="647">
        <f>'青森市'!Y19</f>
        <v>0</v>
      </c>
      <c r="O45" s="603">
        <f>'青森市'!Z19</f>
        <v>0</v>
      </c>
      <c r="P45" s="618">
        <v>200</v>
      </c>
      <c r="Q45" s="603"/>
      <c r="R45" s="604">
        <f>SUM(E45,H45,J45,L45,N45,P45)</f>
        <v>2760</v>
      </c>
      <c r="S45" s="605">
        <f>SUM(G45,I45,K45,M45,O45,Q45)</f>
        <v>0</v>
      </c>
    </row>
    <row r="46" spans="1:19" ht="13.5">
      <c r="A46" s="1662"/>
      <c r="B46" s="612">
        <v>1506</v>
      </c>
      <c r="C46" s="645" t="s">
        <v>569</v>
      </c>
      <c r="D46" s="636" t="s">
        <v>536</v>
      </c>
      <c r="E46" s="1114">
        <f>'青森市'!E27</f>
        <v>2300</v>
      </c>
      <c r="F46" s="1132"/>
      <c r="G46" s="1118">
        <f>'青森市'!F27</f>
        <v>0</v>
      </c>
      <c r="H46" s="617">
        <f>'青森市'!M20</f>
        <v>20</v>
      </c>
      <c r="I46" s="603">
        <f>'青森市'!N20</f>
        <v>0</v>
      </c>
      <c r="J46" s="616">
        <f>'青森市'!Q20</f>
        <v>10</v>
      </c>
      <c r="K46" s="603">
        <f>'青森市'!R20</f>
        <v>0</v>
      </c>
      <c r="L46" s="647">
        <f>'青森市'!U20</f>
        <v>10</v>
      </c>
      <c r="M46" s="603">
        <f>'青森市'!V20</f>
        <v>0</v>
      </c>
      <c r="N46" s="647">
        <f>'青森市'!Y20</f>
        <v>10</v>
      </c>
      <c r="O46" s="603">
        <f>'青森市'!Z20</f>
        <v>0</v>
      </c>
      <c r="P46" s="618">
        <v>10</v>
      </c>
      <c r="Q46" s="603"/>
      <c r="R46" s="604">
        <f>SUM(E46,H46,J46,L46,N46,P46)</f>
        <v>2360</v>
      </c>
      <c r="S46" s="605">
        <f>SUM(G46,I46,K46,M46,O46,Q46)</f>
        <v>0</v>
      </c>
    </row>
    <row r="47" spans="1:19" ht="13.5">
      <c r="A47" s="1662"/>
      <c r="B47" s="612">
        <v>1702</v>
      </c>
      <c r="C47" s="645" t="s">
        <v>570</v>
      </c>
      <c r="D47" s="636" t="s">
        <v>536</v>
      </c>
      <c r="E47" s="1114">
        <f>'青森市'!E28</f>
        <v>3900</v>
      </c>
      <c r="F47" s="1132"/>
      <c r="G47" s="1118">
        <f>'青森市'!F28</f>
        <v>0</v>
      </c>
      <c r="H47" s="617">
        <f>'青森市'!M21</f>
        <v>70</v>
      </c>
      <c r="I47" s="603">
        <f>'青森市'!N21</f>
        <v>0</v>
      </c>
      <c r="J47" s="616">
        <f>'青森市'!Q21</f>
        <v>40</v>
      </c>
      <c r="K47" s="603">
        <f>'青森市'!R21</f>
        <v>0</v>
      </c>
      <c r="L47" s="647">
        <f>'青森市'!U21</f>
        <v>50</v>
      </c>
      <c r="M47" s="603">
        <f>'青森市'!V21</f>
        <v>0</v>
      </c>
      <c r="N47" s="647">
        <f>'青森市'!Y21</f>
        <v>240</v>
      </c>
      <c r="O47" s="603">
        <f>'青森市'!Z21</f>
        <v>0</v>
      </c>
      <c r="P47" s="618">
        <v>200</v>
      </c>
      <c r="Q47" s="603"/>
      <c r="R47" s="604">
        <f>SUM(E47,H47,J47,L47,N47,P47)</f>
        <v>4500</v>
      </c>
      <c r="S47" s="605">
        <f>SUM(G47,I47,K47,M47,O47,Q47)</f>
        <v>0</v>
      </c>
    </row>
    <row r="48" spans="1:19" ht="13.5">
      <c r="A48" s="1662"/>
      <c r="B48" s="648" t="s">
        <v>571</v>
      </c>
      <c r="C48" s="1642" t="s">
        <v>572</v>
      </c>
      <c r="D48" s="1643"/>
      <c r="E48" s="1157">
        <f>SUM(E20,E21,E26,E29:E35,E38,E42:E47)</f>
        <v>68830</v>
      </c>
      <c r="F48" s="652"/>
      <c r="G48" s="1161">
        <f>SUM(G20,G21,G26,G29:G35,G38,G42:G47)</f>
        <v>0</v>
      </c>
      <c r="H48" s="650">
        <f>SUM(H15,H21,H22,H27,H30:H36:H39,H43:H47)</f>
        <v>4800</v>
      </c>
      <c r="I48" s="649">
        <f>SUM(I15,I21,I22,I27,I30:I36:I39,I43:I47)</f>
        <v>0</v>
      </c>
      <c r="J48" s="651">
        <f>SUM(J15:J47)</f>
        <v>1220</v>
      </c>
      <c r="K48" s="649">
        <f>SUM(K15:K47)</f>
        <v>0</v>
      </c>
      <c r="L48" s="650">
        <f>SUM(L15,L21,L22,L27,L30:L36:L39,L43:L47)</f>
        <v>2280</v>
      </c>
      <c r="M48" s="649">
        <f>SUM(M15,M21,M22,M27,M30:M36:M39,M43:M47)</f>
        <v>0</v>
      </c>
      <c r="N48" s="651">
        <f>SUM(N15,N21,N22,N27,N30:N36:N39,N43:N47)</f>
        <v>850</v>
      </c>
      <c r="O48" s="649">
        <f>SUM(O15,O21,O22,O27,O30:O36:O39,O43:O47)</f>
        <v>0</v>
      </c>
      <c r="P48" s="651">
        <f>SUM(P15,P21,P22,P27,P30:P36:P39,P43:P47)</f>
        <v>3170</v>
      </c>
      <c r="Q48" s="649">
        <f>SUM(Q15,Q21,Q22,Q27,Q30:Q36:Q39,Q43:Q47)</f>
        <v>0</v>
      </c>
      <c r="R48" s="652">
        <f>SUM(R20,R21,R26,R29:R35,R38,R42:R47)</f>
        <v>81150</v>
      </c>
      <c r="S48" s="653">
        <f>SUM(S20,S21,S26,S29:S35,S38,S42:S47)</f>
        <v>0</v>
      </c>
    </row>
    <row r="49" spans="1:19" ht="13.5">
      <c r="A49" s="1662"/>
      <c r="B49" s="1633"/>
      <c r="C49" s="1633"/>
      <c r="D49" s="1633"/>
      <c r="E49" s="1633"/>
      <c r="F49" s="1633"/>
      <c r="G49" s="1634"/>
      <c r="H49" s="1608" t="s">
        <v>573</v>
      </c>
      <c r="I49" s="1609"/>
      <c r="J49" s="1608" t="s">
        <v>574</v>
      </c>
      <c r="K49" s="1609"/>
      <c r="L49" s="654"/>
      <c r="M49" s="655"/>
      <c r="N49" s="654"/>
      <c r="O49" s="656"/>
      <c r="P49" s="656"/>
      <c r="Q49" s="657"/>
      <c r="R49" s="658"/>
      <c r="S49" s="659"/>
    </row>
    <row r="50" spans="1:19" ht="13.5">
      <c r="A50" s="1662"/>
      <c r="B50" s="660">
        <v>3041</v>
      </c>
      <c r="C50" s="661" t="s">
        <v>575</v>
      </c>
      <c r="D50" s="662"/>
      <c r="E50" s="663"/>
      <c r="F50" s="1165"/>
      <c r="G50" s="664"/>
      <c r="H50" s="665">
        <f>'青森市'!M26</f>
        <v>1250</v>
      </c>
      <c r="I50" s="666">
        <f>'青森市'!N26</f>
        <v>0</v>
      </c>
      <c r="J50" s="665">
        <f>'青森市'!Q26</f>
        <v>240</v>
      </c>
      <c r="K50" s="666">
        <f>'青森市'!R26</f>
        <v>0</v>
      </c>
      <c r="L50" s="667"/>
      <c r="M50" s="667"/>
      <c r="N50" s="667"/>
      <c r="O50" s="667"/>
      <c r="P50" s="667"/>
      <c r="Q50" s="668"/>
      <c r="R50" s="669">
        <f>SUM(H50,J50)</f>
        <v>1490</v>
      </c>
      <c r="S50" s="605">
        <f>SUM(I50,K50)</f>
        <v>0</v>
      </c>
    </row>
    <row r="51" spans="1:19" ht="13.5">
      <c r="A51" s="1662"/>
      <c r="B51" s="670">
        <v>3042</v>
      </c>
      <c r="C51" s="671" t="s">
        <v>576</v>
      </c>
      <c r="D51" s="662"/>
      <c r="E51" s="663"/>
      <c r="F51" s="1166"/>
      <c r="G51" s="672"/>
      <c r="H51" s="673">
        <f>'青森市'!M27</f>
        <v>1950</v>
      </c>
      <c r="I51" s="666">
        <f>'青森市'!N27</f>
        <v>0</v>
      </c>
      <c r="J51" s="673">
        <f>'青森市'!Q27</f>
        <v>220</v>
      </c>
      <c r="K51" s="666">
        <f>'青森市'!R27</f>
        <v>0</v>
      </c>
      <c r="L51" s="674"/>
      <c r="M51" s="674"/>
      <c r="N51" s="674"/>
      <c r="O51" s="674"/>
      <c r="P51" s="674"/>
      <c r="Q51" s="675"/>
      <c r="R51" s="669">
        <f aca="true" t="shared" si="2" ref="R51:S53">SUM(H51,J51)</f>
        <v>2170</v>
      </c>
      <c r="S51" s="605">
        <f t="shared" si="2"/>
        <v>0</v>
      </c>
    </row>
    <row r="52" spans="1:19" ht="13.5">
      <c r="A52" s="1662"/>
      <c r="B52" s="676">
        <v>3043</v>
      </c>
      <c r="C52" s="661" t="s">
        <v>577</v>
      </c>
      <c r="D52" s="662"/>
      <c r="E52" s="663"/>
      <c r="F52" s="1166"/>
      <c r="G52" s="672"/>
      <c r="H52" s="673">
        <f>'青森市'!M28</f>
        <v>1100</v>
      </c>
      <c r="I52" s="666">
        <f>'青森市'!N28</f>
        <v>0</v>
      </c>
      <c r="J52" s="673">
        <f>'青森市'!Q28</f>
        <v>40</v>
      </c>
      <c r="K52" s="666">
        <f>'青森市'!R28</f>
        <v>0</v>
      </c>
      <c r="L52" s="674"/>
      <c r="M52" s="674"/>
      <c r="N52" s="674"/>
      <c r="O52" s="674"/>
      <c r="P52" s="674"/>
      <c r="Q52" s="675"/>
      <c r="R52" s="669">
        <f t="shared" si="2"/>
        <v>1140</v>
      </c>
      <c r="S52" s="605">
        <f t="shared" si="2"/>
        <v>0</v>
      </c>
    </row>
    <row r="53" spans="1:19" ht="13.5">
      <c r="A53" s="1662"/>
      <c r="B53" s="676">
        <v>3044</v>
      </c>
      <c r="C53" s="677" t="s">
        <v>578</v>
      </c>
      <c r="D53" s="678"/>
      <c r="E53" s="679"/>
      <c r="F53" s="1167"/>
      <c r="G53" s="680"/>
      <c r="H53" s="681">
        <f>'青森市'!M29</f>
        <v>1150</v>
      </c>
      <c r="I53" s="666">
        <f>'青森市'!N29</f>
        <v>0</v>
      </c>
      <c r="J53" s="681">
        <f>'青森市'!Q29</f>
        <v>40</v>
      </c>
      <c r="K53" s="666">
        <f>'青森市'!R29</f>
        <v>0</v>
      </c>
      <c r="L53" s="674"/>
      <c r="M53" s="674"/>
      <c r="N53" s="674"/>
      <c r="O53" s="674"/>
      <c r="P53" s="674"/>
      <c r="Q53" s="675"/>
      <c r="R53" s="682">
        <f t="shared" si="2"/>
        <v>1190</v>
      </c>
      <c r="S53" s="605">
        <f t="shared" si="2"/>
        <v>0</v>
      </c>
    </row>
    <row r="54" spans="1:19" ht="13.5">
      <c r="A54" s="1662"/>
      <c r="B54" s="683" t="s">
        <v>1012</v>
      </c>
      <c r="C54" s="684" t="s">
        <v>579</v>
      </c>
      <c r="D54" s="685"/>
      <c r="E54" s="1164"/>
      <c r="F54" s="1168"/>
      <c r="G54" s="686"/>
      <c r="H54" s="687">
        <f>SUM(H50:H53)</f>
        <v>5450</v>
      </c>
      <c r="I54" s="621">
        <f>SUM(I50:I53)</f>
        <v>0</v>
      </c>
      <c r="J54" s="687">
        <f>SUM(J50:J53)</f>
        <v>540</v>
      </c>
      <c r="K54" s="649">
        <f>SUM(K50:K53)</f>
        <v>0</v>
      </c>
      <c r="L54" s="688"/>
      <c r="M54" s="688"/>
      <c r="N54" s="688"/>
      <c r="O54" s="688"/>
      <c r="P54" s="688"/>
      <c r="Q54" s="689"/>
      <c r="R54" s="690">
        <f>SUM(R50:R53)</f>
        <v>5990</v>
      </c>
      <c r="S54" s="653">
        <f>SUM(S50:S53)</f>
        <v>0</v>
      </c>
    </row>
    <row r="55" spans="1:19" ht="13.5">
      <c r="A55" s="1662"/>
      <c r="B55" s="1610"/>
      <c r="C55" s="1610"/>
      <c r="D55" s="1610"/>
      <c r="E55" s="1610"/>
      <c r="F55" s="1610"/>
      <c r="G55" s="1611"/>
      <c r="H55" s="1612" t="s">
        <v>580</v>
      </c>
      <c r="I55" s="1613"/>
      <c r="J55" s="691"/>
      <c r="K55" s="691"/>
      <c r="L55" s="691"/>
      <c r="M55" s="691"/>
      <c r="N55" s="691"/>
      <c r="O55" s="691"/>
      <c r="P55" s="691"/>
      <c r="Q55" s="692"/>
      <c r="R55" s="691"/>
      <c r="S55" s="693"/>
    </row>
    <row r="56" spans="1:19" ht="13.5">
      <c r="A56" s="1662"/>
      <c r="B56" s="694">
        <v>3081</v>
      </c>
      <c r="C56" s="1615" t="s">
        <v>581</v>
      </c>
      <c r="D56" s="1616"/>
      <c r="E56" s="1158"/>
      <c r="F56" s="1169"/>
      <c r="G56" s="695"/>
      <c r="H56" s="696">
        <f>'青森市'!U26</f>
        <v>420</v>
      </c>
      <c r="I56" s="666">
        <f>'青森市'!V26</f>
        <v>0</v>
      </c>
      <c r="J56" s="696"/>
      <c r="K56" s="696"/>
      <c r="L56" s="696"/>
      <c r="M56" s="696"/>
      <c r="N56" s="696"/>
      <c r="O56" s="696"/>
      <c r="P56" s="696"/>
      <c r="Q56" s="697"/>
      <c r="R56" s="698">
        <f>H56</f>
        <v>420</v>
      </c>
      <c r="S56" s="605">
        <f>I56</f>
        <v>0</v>
      </c>
    </row>
    <row r="57" spans="1:19" ht="13.5">
      <c r="A57" s="1662"/>
      <c r="B57" s="1617"/>
      <c r="C57" s="1617"/>
      <c r="D57" s="1617"/>
      <c r="E57" s="1617"/>
      <c r="F57" s="1617"/>
      <c r="G57" s="1618"/>
      <c r="H57" s="1612" t="s">
        <v>582</v>
      </c>
      <c r="I57" s="1613"/>
      <c r="J57" s="1300" t="s">
        <v>889</v>
      </c>
      <c r="K57" s="1301">
        <f>'市郡別'!O33</f>
        <v>0</v>
      </c>
      <c r="L57" s="1302" t="s">
        <v>990</v>
      </c>
      <c r="M57" s="691"/>
      <c r="N57" s="691"/>
      <c r="O57" s="691"/>
      <c r="P57" s="691"/>
      <c r="Q57" s="692"/>
      <c r="R57" s="691"/>
      <c r="S57" s="699"/>
    </row>
    <row r="58" spans="1:19" ht="13.5">
      <c r="A58" s="1662"/>
      <c r="B58" s="700">
        <v>3181</v>
      </c>
      <c r="C58" s="701" t="s">
        <v>583</v>
      </c>
      <c r="D58" s="702"/>
      <c r="E58" s="1159"/>
      <c r="F58" s="1170"/>
      <c r="G58" s="704"/>
      <c r="H58" s="705">
        <f>'青森市'!Y26</f>
        <v>1500</v>
      </c>
      <c r="I58" s="666">
        <f>'青森市'!Z26</f>
        <v>0</v>
      </c>
      <c r="J58" s="667"/>
      <c r="K58" s="667"/>
      <c r="L58" s="667"/>
      <c r="M58" s="667"/>
      <c r="N58" s="667"/>
      <c r="O58" s="667"/>
      <c r="P58" s="667"/>
      <c r="Q58" s="668"/>
      <c r="R58" s="597">
        <f>H58</f>
        <v>1500</v>
      </c>
      <c r="S58" s="605">
        <f>I58</f>
        <v>0</v>
      </c>
    </row>
    <row r="59" spans="1:19" ht="13.5">
      <c r="A59" s="1663"/>
      <c r="B59" s="710"/>
      <c r="C59" s="711" t="s">
        <v>579</v>
      </c>
      <c r="D59" s="710"/>
      <c r="E59" s="1160"/>
      <c r="F59" s="878"/>
      <c r="G59" s="712"/>
      <c r="H59" s="713">
        <f>SUM(H58:H58)</f>
        <v>1500</v>
      </c>
      <c r="I59" s="649">
        <f>SUM(I58:I58)</f>
        <v>0</v>
      </c>
      <c r="J59" s="688"/>
      <c r="K59" s="688"/>
      <c r="L59" s="688"/>
      <c r="M59" s="688"/>
      <c r="N59" s="688"/>
      <c r="O59" s="688"/>
      <c r="P59" s="688"/>
      <c r="Q59" s="689"/>
      <c r="R59" s="714">
        <f>SUM(R58:R58)</f>
        <v>1500</v>
      </c>
      <c r="S59" s="653">
        <f>SUM(S58:S58)</f>
        <v>0</v>
      </c>
    </row>
    <row r="60" spans="1:19" s="413" customFormat="1" ht="13.5" customHeight="1">
      <c r="A60" s="1619" t="s">
        <v>584</v>
      </c>
      <c r="B60" s="1620"/>
      <c r="C60" s="1627"/>
      <c r="D60" s="1627"/>
      <c r="E60" s="1627"/>
      <c r="F60" s="1627"/>
      <c r="G60" s="1627"/>
      <c r="H60" s="1627"/>
      <c r="I60" s="1627"/>
      <c r="J60" s="1627"/>
      <c r="K60" s="1627"/>
      <c r="L60" s="1627"/>
      <c r="M60" s="1627"/>
      <c r="N60" s="1627"/>
      <c r="O60" s="1627"/>
      <c r="P60" s="1627"/>
      <c r="Q60" s="1627"/>
      <c r="R60" s="1627"/>
      <c r="S60" s="1628"/>
    </row>
    <row r="61" spans="1:19" s="413" customFormat="1" ht="13.5" customHeight="1">
      <c r="A61" s="1096"/>
      <c r="B61" s="1629"/>
      <c r="C61" s="1629"/>
      <c r="D61" s="1629"/>
      <c r="E61" s="1629"/>
      <c r="F61" s="1629"/>
      <c r="G61" s="1629"/>
      <c r="H61" s="1629"/>
      <c r="I61" s="1629"/>
      <c r="J61" s="1629"/>
      <c r="K61" s="1629"/>
      <c r="L61" s="1629"/>
      <c r="M61" s="1629"/>
      <c r="N61" s="1629"/>
      <c r="O61" s="1629"/>
      <c r="P61" s="1629"/>
      <c r="Q61" s="1629"/>
      <c r="R61" s="1629"/>
      <c r="S61" s="1630"/>
    </row>
    <row r="62" spans="1:19" s="413" customFormat="1" ht="13.5" customHeight="1">
      <c r="A62" s="1097"/>
      <c r="B62" s="1629"/>
      <c r="C62" s="1629"/>
      <c r="D62" s="1629"/>
      <c r="E62" s="1629"/>
      <c r="F62" s="1629"/>
      <c r="G62" s="1629"/>
      <c r="H62" s="1629"/>
      <c r="I62" s="1629"/>
      <c r="J62" s="1629"/>
      <c r="K62" s="1629"/>
      <c r="L62" s="1629"/>
      <c r="M62" s="1629"/>
      <c r="N62" s="1629"/>
      <c r="O62" s="1629"/>
      <c r="P62" s="1629"/>
      <c r="Q62" s="1629"/>
      <c r="R62" s="1629"/>
      <c r="S62" s="1630"/>
    </row>
    <row r="63" spans="1:19" s="413" customFormat="1" ht="13.5" customHeight="1" thickBot="1">
      <c r="A63" s="1098"/>
      <c r="B63" s="1631"/>
      <c r="C63" s="1631"/>
      <c r="D63" s="1631"/>
      <c r="E63" s="1631"/>
      <c r="F63" s="1631"/>
      <c r="G63" s="1631"/>
      <c r="H63" s="1631"/>
      <c r="I63" s="1631"/>
      <c r="J63" s="1631"/>
      <c r="K63" s="1631"/>
      <c r="L63" s="1631"/>
      <c r="M63" s="1631"/>
      <c r="N63" s="1631"/>
      <c r="O63" s="1631"/>
      <c r="P63" s="1631"/>
      <c r="Q63" s="1631"/>
      <c r="R63" s="1631"/>
      <c r="S63" s="1632"/>
    </row>
    <row r="64" spans="1:19" s="413" customFormat="1" ht="13.5" customHeight="1">
      <c r="A64" s="715" t="s">
        <v>585</v>
      </c>
      <c r="B64" s="716" t="s">
        <v>586</v>
      </c>
      <c r="C64" s="717"/>
      <c r="D64" s="717"/>
      <c r="E64" s="717"/>
      <c r="F64" s="717"/>
      <c r="G64" s="717"/>
      <c r="H64" s="717"/>
      <c r="I64" s="717"/>
      <c r="J64" s="717"/>
      <c r="K64" s="717"/>
      <c r="L64" s="717"/>
      <c r="M64" s="717"/>
      <c r="N64" s="717"/>
      <c r="O64" s="717"/>
      <c r="P64" s="717"/>
      <c r="Q64" s="717"/>
      <c r="R64" s="1614">
        <f>'青森市'!A1</f>
        <v>45383</v>
      </c>
      <c r="S64" s="1614"/>
    </row>
    <row r="65" spans="1:19" s="413" customFormat="1" ht="13.5" customHeight="1">
      <c r="A65" s="715" t="s">
        <v>585</v>
      </c>
      <c r="B65" s="716" t="s">
        <v>587</v>
      </c>
      <c r="C65" s="717"/>
      <c r="D65" s="717"/>
      <c r="E65" s="717"/>
      <c r="F65" s="717"/>
      <c r="G65" s="717"/>
      <c r="H65" s="717"/>
      <c r="I65" s="717"/>
      <c r="J65" s="717"/>
      <c r="K65" s="717"/>
      <c r="L65" s="717"/>
      <c r="M65" s="717"/>
      <c r="N65" s="717"/>
      <c r="O65" s="717"/>
      <c r="P65" s="717"/>
      <c r="Q65" s="717"/>
      <c r="R65" s="696"/>
      <c r="S65" s="696"/>
    </row>
    <row r="66" spans="1:19" s="413" customFormat="1" ht="13.5" customHeight="1">
      <c r="A66" s="696"/>
      <c r="B66" s="696"/>
      <c r="C66" s="696"/>
      <c r="D66" s="696"/>
      <c r="E66" s="696"/>
      <c r="F66" s="696"/>
      <c r="G66" s="696"/>
      <c r="H66" s="696"/>
      <c r="I66" s="696"/>
      <c r="J66" s="696"/>
      <c r="K66" s="696"/>
      <c r="L66" s="696"/>
      <c r="M66" s="696"/>
      <c r="N66" s="696"/>
      <c r="O66" s="696"/>
      <c r="P66" s="696"/>
      <c r="Q66" s="696"/>
      <c r="R66" s="696"/>
      <c r="S66" s="696"/>
    </row>
    <row r="67" spans="1:19" s="413" customFormat="1" ht="12">
      <c r="A67" s="696"/>
      <c r="B67" s="696"/>
      <c r="C67" s="696"/>
      <c r="D67" s="696"/>
      <c r="E67" s="696"/>
      <c r="F67" s="696"/>
      <c r="G67" s="696"/>
      <c r="H67" s="696"/>
      <c r="I67" s="696"/>
      <c r="J67" s="696"/>
      <c r="K67" s="696"/>
      <c r="L67" s="696"/>
      <c r="M67" s="696"/>
      <c r="N67" s="696"/>
      <c r="O67" s="696"/>
      <c r="P67" s="696"/>
      <c r="Q67" s="696"/>
      <c r="R67" s="696"/>
      <c r="S67" s="696"/>
    </row>
    <row r="68" spans="1:19" s="413" customFormat="1" ht="12">
      <c r="A68" s="696"/>
      <c r="B68" s="696"/>
      <c r="C68" s="696"/>
      <c r="D68" s="696"/>
      <c r="E68" s="696"/>
      <c r="F68" s="696"/>
      <c r="G68" s="696"/>
      <c r="H68" s="696"/>
      <c r="I68" s="696"/>
      <c r="J68" s="696"/>
      <c r="K68" s="696"/>
      <c r="L68" s="696"/>
      <c r="M68" s="696"/>
      <c r="N68" s="696"/>
      <c r="O68" s="696"/>
      <c r="P68" s="696"/>
      <c r="Q68" s="696"/>
      <c r="R68" s="696"/>
      <c r="S68" s="696"/>
    </row>
    <row r="69" spans="2:19" ht="13.5">
      <c r="B69" s="414"/>
      <c r="C69" s="414"/>
      <c r="D69" s="414"/>
      <c r="E69" s="414"/>
      <c r="F69" s="414"/>
      <c r="G69" s="414"/>
      <c r="H69" s="414"/>
      <c r="I69" s="414"/>
      <c r="J69" s="414"/>
      <c r="K69" s="414"/>
      <c r="L69" s="414"/>
      <c r="M69" s="414"/>
      <c r="N69" s="414"/>
      <c r="O69" s="414"/>
      <c r="P69" s="414"/>
      <c r="Q69" s="414"/>
      <c r="R69" s="414"/>
      <c r="S69" s="414"/>
    </row>
    <row r="70" spans="2:19" ht="13.5">
      <c r="B70" s="414"/>
      <c r="C70" s="414"/>
      <c r="D70" s="414"/>
      <c r="E70" s="414"/>
      <c r="F70" s="414"/>
      <c r="G70" s="414"/>
      <c r="H70" s="414"/>
      <c r="I70" s="414"/>
      <c r="J70" s="414"/>
      <c r="K70" s="414"/>
      <c r="L70" s="414"/>
      <c r="M70" s="414"/>
      <c r="N70" s="414"/>
      <c r="O70" s="414"/>
      <c r="P70" s="414"/>
      <c r="Q70" s="414"/>
      <c r="R70" s="414"/>
      <c r="S70" s="414"/>
    </row>
    <row r="71" spans="2:19" ht="13.5">
      <c r="B71" s="414"/>
      <c r="C71" s="414"/>
      <c r="D71" s="414"/>
      <c r="E71" s="414"/>
      <c r="F71" s="414"/>
      <c r="G71" s="414"/>
      <c r="H71" s="414"/>
      <c r="I71" s="414"/>
      <c r="J71" s="414"/>
      <c r="K71" s="414"/>
      <c r="L71" s="414"/>
      <c r="M71" s="414"/>
      <c r="N71" s="414"/>
      <c r="O71" s="414"/>
      <c r="P71" s="414"/>
      <c r="Q71" s="414"/>
      <c r="R71" s="414"/>
      <c r="S71" s="414"/>
    </row>
    <row r="72" spans="2:19" ht="13.5">
      <c r="B72" s="414"/>
      <c r="C72" s="414"/>
      <c r="D72" s="414"/>
      <c r="E72" s="414"/>
      <c r="F72" s="414"/>
      <c r="G72" s="414"/>
      <c r="H72" s="414"/>
      <c r="I72" s="414"/>
      <c r="J72" s="414"/>
      <c r="K72" s="414"/>
      <c r="L72" s="414"/>
      <c r="M72" s="414"/>
      <c r="N72" s="414"/>
      <c r="O72" s="414"/>
      <c r="P72" s="414"/>
      <c r="Q72" s="414"/>
      <c r="R72" s="414"/>
      <c r="S72" s="414"/>
    </row>
    <row r="73" spans="2:19" ht="13.5">
      <c r="B73" s="414"/>
      <c r="C73" s="414"/>
      <c r="D73" s="414"/>
      <c r="E73" s="414"/>
      <c r="F73" s="414"/>
      <c r="G73" s="414"/>
      <c r="H73" s="414"/>
      <c r="I73" s="414"/>
      <c r="J73" s="414"/>
      <c r="K73" s="414"/>
      <c r="L73" s="414"/>
      <c r="M73" s="414"/>
      <c r="N73" s="414"/>
      <c r="O73" s="414"/>
      <c r="P73" s="414"/>
      <c r="Q73" s="414"/>
      <c r="R73" s="414"/>
      <c r="S73" s="414"/>
    </row>
    <row r="74" spans="2:19" ht="13.5">
      <c r="B74" s="414"/>
      <c r="C74" s="414"/>
      <c r="D74" s="414"/>
      <c r="E74" s="414"/>
      <c r="F74" s="414"/>
      <c r="G74" s="414"/>
      <c r="H74" s="414"/>
      <c r="I74" s="414"/>
      <c r="J74" s="414"/>
      <c r="K74" s="414"/>
      <c r="L74" s="414"/>
      <c r="M74" s="414"/>
      <c r="N74" s="414"/>
      <c r="O74" s="414"/>
      <c r="P74" s="414"/>
      <c r="Q74" s="414"/>
      <c r="R74" s="414"/>
      <c r="S74" s="414"/>
    </row>
    <row r="75" spans="2:19" ht="13.5">
      <c r="B75" s="414"/>
      <c r="C75" s="414"/>
      <c r="D75" s="414"/>
      <c r="E75" s="414"/>
      <c r="F75" s="414"/>
      <c r="G75" s="414"/>
      <c r="H75" s="414"/>
      <c r="I75" s="414"/>
      <c r="J75" s="414"/>
      <c r="K75" s="414"/>
      <c r="L75" s="414"/>
      <c r="M75" s="414"/>
      <c r="N75" s="414"/>
      <c r="O75" s="414"/>
      <c r="P75" s="414"/>
      <c r="Q75" s="414"/>
      <c r="R75" s="414"/>
      <c r="S75" s="414"/>
    </row>
  </sheetData>
  <sheetProtection/>
  <mergeCells count="105">
    <mergeCell ref="M15:M20"/>
    <mergeCell ref="M22:M26"/>
    <mergeCell ref="M27:M29"/>
    <mergeCell ref="M36:M38"/>
    <mergeCell ref="M39:M42"/>
    <mergeCell ref="O15:O20"/>
    <mergeCell ref="O22:O26"/>
    <mergeCell ref="O27:O29"/>
    <mergeCell ref="O36:O38"/>
    <mergeCell ref="O39:O42"/>
    <mergeCell ref="H1:P2"/>
    <mergeCell ref="Q2:S2"/>
    <mergeCell ref="A3:A6"/>
    <mergeCell ref="B3:G5"/>
    <mergeCell ref="K3:M4"/>
    <mergeCell ref="N3:O3"/>
    <mergeCell ref="P3:Q3"/>
    <mergeCell ref="R3:S3"/>
    <mergeCell ref="H4:I7"/>
    <mergeCell ref="N4:O4"/>
    <mergeCell ref="P4:S6"/>
    <mergeCell ref="K5:O6"/>
    <mergeCell ref="B6:G6"/>
    <mergeCell ref="C7:D7"/>
    <mergeCell ref="K7:L7"/>
    <mergeCell ref="N7:O7"/>
    <mergeCell ref="A8:D10"/>
    <mergeCell ref="E8:G9"/>
    <mergeCell ref="K8:O9"/>
    <mergeCell ref="P8:S10"/>
    <mergeCell ref="H9:I12"/>
    <mergeCell ref="K10:O11"/>
    <mergeCell ref="P11:Q11"/>
    <mergeCell ref="R11:S11"/>
    <mergeCell ref="A12:D12"/>
    <mergeCell ref="E12:G12"/>
    <mergeCell ref="K12:L12"/>
    <mergeCell ref="N12:O12"/>
    <mergeCell ref="P12:Q12"/>
    <mergeCell ref="R12:S12"/>
    <mergeCell ref="E13:G13"/>
    <mergeCell ref="H13:I13"/>
    <mergeCell ref="J13:K13"/>
    <mergeCell ref="L13:M13"/>
    <mergeCell ref="N13:O13"/>
    <mergeCell ref="P13:Q13"/>
    <mergeCell ref="P22:P26"/>
    <mergeCell ref="R13:S13"/>
    <mergeCell ref="A14:A59"/>
    <mergeCell ref="H15:H20"/>
    <mergeCell ref="J15:J20"/>
    <mergeCell ref="L15:L20"/>
    <mergeCell ref="N15:N20"/>
    <mergeCell ref="I15:I20"/>
    <mergeCell ref="I22:I26"/>
    <mergeCell ref="I27:I29"/>
    <mergeCell ref="N27:N29"/>
    <mergeCell ref="P15:P20"/>
    <mergeCell ref="Q15:Q20"/>
    <mergeCell ref="C20:D20"/>
    <mergeCell ref="H22:H26"/>
    <mergeCell ref="J22:J26"/>
    <mergeCell ref="L22:L26"/>
    <mergeCell ref="N22:N26"/>
    <mergeCell ref="K15:K20"/>
    <mergeCell ref="K22:K26"/>
    <mergeCell ref="P36:P38"/>
    <mergeCell ref="Q22:Q26"/>
    <mergeCell ref="P27:P29"/>
    <mergeCell ref="Q27:Q29"/>
    <mergeCell ref="Q36:Q38"/>
    <mergeCell ref="C26:D26"/>
    <mergeCell ref="H27:H29"/>
    <mergeCell ref="J27:J29"/>
    <mergeCell ref="L27:L29"/>
    <mergeCell ref="K27:K29"/>
    <mergeCell ref="J39:J42"/>
    <mergeCell ref="L39:L42"/>
    <mergeCell ref="I39:I42"/>
    <mergeCell ref="K39:K42"/>
    <mergeCell ref="N39:N42"/>
    <mergeCell ref="J36:J38"/>
    <mergeCell ref="L36:L38"/>
    <mergeCell ref="K36:K38"/>
    <mergeCell ref="N36:N38"/>
    <mergeCell ref="I36:I38"/>
    <mergeCell ref="P39:P42"/>
    <mergeCell ref="Q39:Q42"/>
    <mergeCell ref="C60:S60"/>
    <mergeCell ref="B61:S63"/>
    <mergeCell ref="B49:G49"/>
    <mergeCell ref="H36:H38"/>
    <mergeCell ref="P43:P44"/>
    <mergeCell ref="Q43:Q44"/>
    <mergeCell ref="C48:D48"/>
    <mergeCell ref="H39:H42"/>
    <mergeCell ref="H49:I49"/>
    <mergeCell ref="J49:K49"/>
    <mergeCell ref="B55:G55"/>
    <mergeCell ref="H55:I55"/>
    <mergeCell ref="R64:S64"/>
    <mergeCell ref="C56:D56"/>
    <mergeCell ref="B57:G57"/>
    <mergeCell ref="H57:I57"/>
    <mergeCell ref="A60:B60"/>
  </mergeCells>
  <conditionalFormatting sqref="A8:D10">
    <cfRule type="cellIs" priority="114" dxfId="531" operator="equal">
      <formula>0</formula>
    </cfRule>
  </conditionalFormatting>
  <conditionalFormatting sqref="C7:D7">
    <cfRule type="cellIs" priority="113" dxfId="532" operator="equal">
      <formula>0</formula>
    </cfRule>
  </conditionalFormatting>
  <conditionalFormatting sqref="I22 I27">
    <cfRule type="expression" priority="111" dxfId="63">
      <formula>H22&lt;I22</formula>
    </cfRule>
  </conditionalFormatting>
  <conditionalFormatting sqref="S49 S55 S57">
    <cfRule type="expression" priority="102" dxfId="63">
      <formula>R49&lt;S49</formula>
    </cfRule>
  </conditionalFormatting>
  <conditionalFormatting sqref="G20">
    <cfRule type="cellIs" priority="100" dxfId="531" operator="between" stopIfTrue="1">
      <formula>0</formula>
      <formula>0</formula>
    </cfRule>
  </conditionalFormatting>
  <conditionalFormatting sqref="G21">
    <cfRule type="cellIs" priority="99" dxfId="531" operator="between" stopIfTrue="1">
      <formula>0</formula>
      <formula>0</formula>
    </cfRule>
  </conditionalFormatting>
  <conditionalFormatting sqref="G22:G25">
    <cfRule type="cellIs" priority="98" dxfId="531" operator="between" stopIfTrue="1">
      <formula>0</formula>
      <formula>0</formula>
    </cfRule>
  </conditionalFormatting>
  <conditionalFormatting sqref="G26">
    <cfRule type="cellIs" priority="97" dxfId="531" operator="between" stopIfTrue="1">
      <formula>0</formula>
      <formula>0</formula>
    </cfRule>
  </conditionalFormatting>
  <conditionalFormatting sqref="G27:G28">
    <cfRule type="cellIs" priority="96" dxfId="531" operator="between" stopIfTrue="1">
      <formula>0</formula>
      <formula>0</formula>
    </cfRule>
  </conditionalFormatting>
  <conditionalFormatting sqref="G29">
    <cfRule type="cellIs" priority="95" dxfId="531" operator="between" stopIfTrue="1">
      <formula>0</formula>
      <formula>0</formula>
    </cfRule>
  </conditionalFormatting>
  <conditionalFormatting sqref="G30:G35">
    <cfRule type="cellIs" priority="94" dxfId="531" operator="between" stopIfTrue="1">
      <formula>0</formula>
      <formula>0</formula>
    </cfRule>
  </conditionalFormatting>
  <conditionalFormatting sqref="G36:G37">
    <cfRule type="cellIs" priority="93" dxfId="531" operator="between" stopIfTrue="1">
      <formula>0</formula>
      <formula>0</formula>
    </cfRule>
  </conditionalFormatting>
  <conditionalFormatting sqref="G38">
    <cfRule type="cellIs" priority="92" dxfId="531" operator="between" stopIfTrue="1">
      <formula>0</formula>
      <formula>0</formula>
    </cfRule>
  </conditionalFormatting>
  <conditionalFormatting sqref="G39:G41">
    <cfRule type="cellIs" priority="91" dxfId="531" operator="between" stopIfTrue="1">
      <formula>0</formula>
      <formula>0</formula>
    </cfRule>
  </conditionalFormatting>
  <conditionalFormatting sqref="G42">
    <cfRule type="cellIs" priority="90" dxfId="531" operator="between" stopIfTrue="1">
      <formula>0</formula>
      <formula>0</formula>
    </cfRule>
  </conditionalFormatting>
  <conditionalFormatting sqref="G43:G47">
    <cfRule type="cellIs" priority="89" dxfId="531" operator="between" stopIfTrue="1">
      <formula>0</formula>
      <formula>0</formula>
    </cfRule>
  </conditionalFormatting>
  <conditionalFormatting sqref="G48">
    <cfRule type="cellIs" priority="88" dxfId="531" operator="between" stopIfTrue="1">
      <formula>0</formula>
      <formula>0</formula>
    </cfRule>
  </conditionalFormatting>
  <conditionalFormatting sqref="I50:I53">
    <cfRule type="cellIs" priority="87" dxfId="531" operator="between" stopIfTrue="1">
      <formula>0</formula>
      <formula>0</formula>
    </cfRule>
  </conditionalFormatting>
  <conditionalFormatting sqref="I54">
    <cfRule type="cellIs" priority="86" dxfId="531" operator="between" stopIfTrue="1">
      <formula>0</formula>
      <formula>0</formula>
    </cfRule>
  </conditionalFormatting>
  <conditionalFormatting sqref="K50:K53">
    <cfRule type="cellIs" priority="85" dxfId="531" operator="between" stopIfTrue="1">
      <formula>0</formula>
      <formula>0</formula>
    </cfRule>
  </conditionalFormatting>
  <conditionalFormatting sqref="K54">
    <cfRule type="cellIs" priority="84" dxfId="531" operator="between" stopIfTrue="1">
      <formula>0</formula>
      <formula>0</formula>
    </cfRule>
  </conditionalFormatting>
  <conditionalFormatting sqref="I56">
    <cfRule type="cellIs" priority="83" dxfId="531" operator="between" stopIfTrue="1">
      <formula>0</formula>
      <formula>0</formula>
    </cfRule>
  </conditionalFormatting>
  <conditionalFormatting sqref="I58">
    <cfRule type="cellIs" priority="82" dxfId="531" operator="between" stopIfTrue="1">
      <formula>0</formula>
      <formula>0</formula>
    </cfRule>
  </conditionalFormatting>
  <conditionalFormatting sqref="I59">
    <cfRule type="cellIs" priority="81" dxfId="531" operator="between" stopIfTrue="1">
      <formula>0</formula>
      <formula>0</formula>
    </cfRule>
  </conditionalFormatting>
  <conditionalFormatting sqref="I48">
    <cfRule type="cellIs" priority="80" dxfId="531" operator="between" stopIfTrue="1">
      <formula>0</formula>
      <formula>0</formula>
    </cfRule>
  </conditionalFormatting>
  <conditionalFormatting sqref="I43:I47">
    <cfRule type="cellIs" priority="79" dxfId="531" operator="between" stopIfTrue="1">
      <formula>0</formula>
      <formula>0</formula>
    </cfRule>
  </conditionalFormatting>
  <conditionalFormatting sqref="I30:I35">
    <cfRule type="cellIs" priority="78" dxfId="531" operator="between" stopIfTrue="1">
      <formula>0</formula>
      <formula>0</formula>
    </cfRule>
  </conditionalFormatting>
  <conditionalFormatting sqref="I21">
    <cfRule type="cellIs" priority="77" dxfId="531" operator="between" stopIfTrue="1">
      <formula>0</formula>
      <formula>0</formula>
    </cfRule>
  </conditionalFormatting>
  <conditionalFormatting sqref="I15">
    <cfRule type="cellIs" priority="76" dxfId="531" operator="between" stopIfTrue="1">
      <formula>0</formula>
      <formula>0</formula>
    </cfRule>
  </conditionalFormatting>
  <conditionalFormatting sqref="I39 I36">
    <cfRule type="cellIs" priority="75" dxfId="531" operator="between" stopIfTrue="1">
      <formula>0</formula>
      <formula>0</formula>
    </cfRule>
  </conditionalFormatting>
  <conditionalFormatting sqref="K43:K47 K39 K30:K36 K27 K21:K22 K15">
    <cfRule type="cellIs" priority="74" dxfId="531" operator="between" stopIfTrue="1">
      <formula>0</formula>
      <formula>0</formula>
    </cfRule>
  </conditionalFormatting>
  <conditionalFormatting sqref="K48">
    <cfRule type="cellIs" priority="73" dxfId="531" operator="between" stopIfTrue="1">
      <formula>0</formula>
      <formula>0</formula>
    </cfRule>
  </conditionalFormatting>
  <conditionalFormatting sqref="M43:M47 M39 M30:M36 M27 M21:M22">
    <cfRule type="cellIs" priority="71" dxfId="531" operator="between" stopIfTrue="1">
      <formula>0</formula>
      <formula>0</formula>
    </cfRule>
  </conditionalFormatting>
  <conditionalFormatting sqref="M48">
    <cfRule type="cellIs" priority="70" dxfId="531" operator="between" stopIfTrue="1">
      <formula>0</formula>
      <formula>0</formula>
    </cfRule>
  </conditionalFormatting>
  <conditionalFormatting sqref="S20">
    <cfRule type="cellIs" priority="66" dxfId="531" operator="between" stopIfTrue="1">
      <formula>0</formula>
      <formula>0</formula>
    </cfRule>
  </conditionalFormatting>
  <conditionalFormatting sqref="S21">
    <cfRule type="cellIs" priority="65" dxfId="531" operator="between" stopIfTrue="1">
      <formula>0</formula>
      <formula>0</formula>
    </cfRule>
  </conditionalFormatting>
  <conditionalFormatting sqref="S22:S25">
    <cfRule type="cellIs" priority="64" dxfId="531" operator="between" stopIfTrue="1">
      <formula>0</formula>
      <formula>0</formula>
    </cfRule>
  </conditionalFormatting>
  <conditionalFormatting sqref="S26">
    <cfRule type="cellIs" priority="63" dxfId="531" operator="between" stopIfTrue="1">
      <formula>0</formula>
      <formula>0</formula>
    </cfRule>
  </conditionalFormatting>
  <conditionalFormatting sqref="S27:S28">
    <cfRule type="cellIs" priority="62" dxfId="531" operator="between" stopIfTrue="1">
      <formula>0</formula>
      <formula>0</formula>
    </cfRule>
  </conditionalFormatting>
  <conditionalFormatting sqref="S29">
    <cfRule type="cellIs" priority="61" dxfId="531" operator="between" stopIfTrue="1">
      <formula>0</formula>
      <formula>0</formula>
    </cfRule>
  </conditionalFormatting>
  <conditionalFormatting sqref="S30:S35">
    <cfRule type="cellIs" priority="60" dxfId="531" operator="between" stopIfTrue="1">
      <formula>0</formula>
      <formula>0</formula>
    </cfRule>
  </conditionalFormatting>
  <conditionalFormatting sqref="S36:S37">
    <cfRule type="cellIs" priority="59" dxfId="531" operator="between" stopIfTrue="1">
      <formula>0</formula>
      <formula>0</formula>
    </cfRule>
  </conditionalFormatting>
  <conditionalFormatting sqref="S38">
    <cfRule type="cellIs" priority="58" dxfId="531" operator="between" stopIfTrue="1">
      <formula>0</formula>
      <formula>0</formula>
    </cfRule>
  </conditionalFormatting>
  <conditionalFormatting sqref="S39:S41">
    <cfRule type="cellIs" priority="57" dxfId="531" operator="between" stopIfTrue="1">
      <formula>0</formula>
      <formula>0</formula>
    </cfRule>
  </conditionalFormatting>
  <conditionalFormatting sqref="S42">
    <cfRule type="cellIs" priority="56" dxfId="531" operator="between" stopIfTrue="1">
      <formula>0</formula>
      <formula>0</formula>
    </cfRule>
  </conditionalFormatting>
  <conditionalFormatting sqref="S43:S47">
    <cfRule type="cellIs" priority="55" dxfId="531" operator="between" stopIfTrue="1">
      <formula>0</formula>
      <formula>0</formula>
    </cfRule>
  </conditionalFormatting>
  <conditionalFormatting sqref="S48">
    <cfRule type="cellIs" priority="54" dxfId="531" operator="between" stopIfTrue="1">
      <formula>0</formula>
      <formula>0</formula>
    </cfRule>
  </conditionalFormatting>
  <conditionalFormatting sqref="S50:S53">
    <cfRule type="cellIs" priority="53" dxfId="531" operator="between" stopIfTrue="1">
      <formula>0</formula>
      <formula>0</formula>
    </cfRule>
  </conditionalFormatting>
  <conditionalFormatting sqref="S54">
    <cfRule type="cellIs" priority="52" dxfId="531" operator="between" stopIfTrue="1">
      <formula>0</formula>
      <formula>0</formula>
    </cfRule>
  </conditionalFormatting>
  <conditionalFormatting sqref="S56">
    <cfRule type="cellIs" priority="51" dxfId="531" operator="between" stopIfTrue="1">
      <formula>0</formula>
      <formula>0</formula>
    </cfRule>
  </conditionalFormatting>
  <conditionalFormatting sqref="S58">
    <cfRule type="cellIs" priority="50" dxfId="531" operator="between" stopIfTrue="1">
      <formula>0</formula>
      <formula>0</formula>
    </cfRule>
  </conditionalFormatting>
  <conditionalFormatting sqref="S59">
    <cfRule type="cellIs" priority="49" dxfId="531" operator="between" stopIfTrue="1">
      <formula>0</formula>
      <formula>0</formula>
    </cfRule>
  </conditionalFormatting>
  <conditionalFormatting sqref="G15:G48">
    <cfRule type="expression" priority="48" dxfId="26" stopIfTrue="1">
      <formula>E15&lt;G15</formula>
    </cfRule>
  </conditionalFormatting>
  <conditionalFormatting sqref="I15:I48 I50:I54 I56 I58:I59 M15:M4819 S58:S59">
    <cfRule type="expression" priority="47" dxfId="26" stopIfTrue="1">
      <formula>H15&lt;I15</formula>
    </cfRule>
  </conditionalFormatting>
  <conditionalFormatting sqref="K15:K48 K50:K54">
    <cfRule type="expression" priority="46" dxfId="26" stopIfTrue="1">
      <formula>J15&lt;K15</formula>
    </cfRule>
  </conditionalFormatting>
  <conditionalFormatting sqref="M15">
    <cfRule type="cellIs" priority="45" dxfId="531" operator="between" stopIfTrue="1">
      <formula>0</formula>
      <formula>0</formula>
    </cfRule>
  </conditionalFormatting>
  <conditionalFormatting sqref="O15">
    <cfRule type="cellIs" priority="43" dxfId="531" operator="between" stopIfTrue="1">
      <formula>0</formula>
      <formula>0</formula>
    </cfRule>
  </conditionalFormatting>
  <conditionalFormatting sqref="O15:O20">
    <cfRule type="expression" priority="42" dxfId="26" stopIfTrue="1">
      <formula>N15&lt;O15</formula>
    </cfRule>
  </conditionalFormatting>
  <conditionalFormatting sqref="O22">
    <cfRule type="cellIs" priority="41" dxfId="531" operator="between" stopIfTrue="1">
      <formula>0</formula>
      <formula>0</formula>
    </cfRule>
  </conditionalFormatting>
  <conditionalFormatting sqref="O22:O26">
    <cfRule type="expression" priority="40" dxfId="26" stopIfTrue="1">
      <formula>N22&lt;O22</formula>
    </cfRule>
  </conditionalFormatting>
  <conditionalFormatting sqref="O27">
    <cfRule type="cellIs" priority="39" dxfId="531" operator="between" stopIfTrue="1">
      <formula>0</formula>
      <formula>0</formula>
    </cfRule>
  </conditionalFormatting>
  <conditionalFormatting sqref="O27:O29">
    <cfRule type="expression" priority="38" dxfId="26" stopIfTrue="1">
      <formula>N27&lt;O27</formula>
    </cfRule>
  </conditionalFormatting>
  <conditionalFormatting sqref="O39 O36">
    <cfRule type="cellIs" priority="37" dxfId="531" operator="between" stopIfTrue="1">
      <formula>0</formula>
      <formula>0</formula>
    </cfRule>
  </conditionalFormatting>
  <conditionalFormatting sqref="O36:O42">
    <cfRule type="expression" priority="36" dxfId="26" stopIfTrue="1">
      <formula>N36&lt;O36</formula>
    </cfRule>
  </conditionalFormatting>
  <conditionalFormatting sqref="O21">
    <cfRule type="cellIs" priority="35" dxfId="531" operator="between" stopIfTrue="1">
      <formula>0</formula>
      <formula>0</formula>
    </cfRule>
  </conditionalFormatting>
  <conditionalFormatting sqref="O21">
    <cfRule type="expression" priority="34" dxfId="26" stopIfTrue="1">
      <formula>N21&lt;O21</formula>
    </cfRule>
  </conditionalFormatting>
  <conditionalFormatting sqref="O30:O35">
    <cfRule type="cellIs" priority="33" dxfId="531" operator="between" stopIfTrue="1">
      <formula>0</formula>
      <formula>0</formula>
    </cfRule>
  </conditionalFormatting>
  <conditionalFormatting sqref="O30:O35">
    <cfRule type="expression" priority="32" dxfId="26" stopIfTrue="1">
      <formula>N30&lt;O30</formula>
    </cfRule>
  </conditionalFormatting>
  <conditionalFormatting sqref="O43:O47">
    <cfRule type="cellIs" priority="31" dxfId="531" operator="between" stopIfTrue="1">
      <formula>0</formula>
      <formula>0</formula>
    </cfRule>
  </conditionalFormatting>
  <conditionalFormatting sqref="O43:O47">
    <cfRule type="expression" priority="30" dxfId="26" stopIfTrue="1">
      <formula>N43&lt;O43</formula>
    </cfRule>
  </conditionalFormatting>
  <conditionalFormatting sqref="O48">
    <cfRule type="cellIs" priority="29" dxfId="531" operator="between" stopIfTrue="1">
      <formula>0</formula>
      <formula>0</formula>
    </cfRule>
  </conditionalFormatting>
  <conditionalFormatting sqref="O48">
    <cfRule type="expression" priority="28" dxfId="26" stopIfTrue="1">
      <formula>N48&lt;O48</formula>
    </cfRule>
  </conditionalFormatting>
  <conditionalFormatting sqref="Q15">
    <cfRule type="cellIs" priority="27" dxfId="531" operator="between" stopIfTrue="1">
      <formula>0</formula>
      <formula>0</formula>
    </cfRule>
  </conditionalFormatting>
  <conditionalFormatting sqref="Q21">
    <cfRule type="cellIs" priority="25" dxfId="531" operator="between" stopIfTrue="1">
      <formula>0</formula>
      <formula>0</formula>
    </cfRule>
  </conditionalFormatting>
  <conditionalFormatting sqref="Q21">
    <cfRule type="expression" priority="24" dxfId="26" stopIfTrue="1">
      <formula>P21&lt;Q21</formula>
    </cfRule>
  </conditionalFormatting>
  <conditionalFormatting sqref="Q22">
    <cfRule type="cellIs" priority="23" dxfId="531" operator="between" stopIfTrue="1">
      <formula>0</formula>
      <formula>0</formula>
    </cfRule>
  </conditionalFormatting>
  <conditionalFormatting sqref="Q22:Q26">
    <cfRule type="expression" priority="22" dxfId="26" stopIfTrue="1">
      <formula>P22&lt;Q22</formula>
    </cfRule>
  </conditionalFormatting>
  <conditionalFormatting sqref="Q27">
    <cfRule type="cellIs" priority="21" dxfId="531" operator="between" stopIfTrue="1">
      <formula>0</formula>
      <formula>0</formula>
    </cfRule>
  </conditionalFormatting>
  <conditionalFormatting sqref="Q27:Q29">
    <cfRule type="expression" priority="20" dxfId="26" stopIfTrue="1">
      <formula>P27&lt;Q27</formula>
    </cfRule>
  </conditionalFormatting>
  <conditionalFormatting sqref="Q30">
    <cfRule type="cellIs" priority="19" dxfId="531" operator="between" stopIfTrue="1">
      <formula>0</formula>
      <formula>0</formula>
    </cfRule>
  </conditionalFormatting>
  <conditionalFormatting sqref="Q30">
    <cfRule type="expression" priority="18" dxfId="26" stopIfTrue="1">
      <formula>P30&lt;Q30</formula>
    </cfRule>
  </conditionalFormatting>
  <conditionalFormatting sqref="Q31">
    <cfRule type="cellIs" priority="17" dxfId="531" operator="between" stopIfTrue="1">
      <formula>0</formula>
      <formula>0</formula>
    </cfRule>
  </conditionalFormatting>
  <conditionalFormatting sqref="Q31">
    <cfRule type="expression" priority="16" dxfId="26" stopIfTrue="1">
      <formula>P31&lt;Q31</formula>
    </cfRule>
  </conditionalFormatting>
  <conditionalFormatting sqref="Q32">
    <cfRule type="cellIs" priority="15" dxfId="531" operator="between" stopIfTrue="1">
      <formula>0</formula>
      <formula>0</formula>
    </cfRule>
  </conditionalFormatting>
  <conditionalFormatting sqref="Q32">
    <cfRule type="expression" priority="14" dxfId="26" stopIfTrue="1">
      <formula>P32&lt;Q32</formula>
    </cfRule>
  </conditionalFormatting>
  <conditionalFormatting sqref="Q33:Q35">
    <cfRule type="cellIs" priority="13" dxfId="531" operator="between" stopIfTrue="1">
      <formula>0</formula>
      <formula>0</formula>
    </cfRule>
  </conditionalFormatting>
  <conditionalFormatting sqref="Q33:Q35">
    <cfRule type="expression" priority="12" dxfId="26" stopIfTrue="1">
      <formula>P33&lt;Q33</formula>
    </cfRule>
  </conditionalFormatting>
  <conditionalFormatting sqref="Q36">
    <cfRule type="cellIs" priority="11" dxfId="531" operator="between" stopIfTrue="1">
      <formula>0</formula>
      <formula>0</formula>
    </cfRule>
  </conditionalFormatting>
  <conditionalFormatting sqref="Q36:Q38">
    <cfRule type="expression" priority="10" dxfId="26" stopIfTrue="1">
      <formula>P36&lt;Q36</formula>
    </cfRule>
  </conditionalFormatting>
  <conditionalFormatting sqref="Q39">
    <cfRule type="cellIs" priority="9" dxfId="531" operator="between" stopIfTrue="1">
      <formula>0</formula>
      <formula>0</formula>
    </cfRule>
  </conditionalFormatting>
  <conditionalFormatting sqref="Q39">
    <cfRule type="expression" priority="8" dxfId="26" stopIfTrue="1">
      <formula>P39&lt;Q39</formula>
    </cfRule>
  </conditionalFormatting>
  <conditionalFormatting sqref="Q15:Q39">
    <cfRule type="expression" priority="26" dxfId="26" stopIfTrue="1">
      <formula>P15&lt;Q15</formula>
    </cfRule>
  </conditionalFormatting>
  <conditionalFormatting sqref="Q45:Q47">
    <cfRule type="cellIs" priority="7" dxfId="531" operator="between" stopIfTrue="1">
      <formula>0</formula>
      <formula>0</formula>
    </cfRule>
  </conditionalFormatting>
  <conditionalFormatting sqref="Q45:Q47">
    <cfRule type="expression" priority="6" dxfId="26" stopIfTrue="1">
      <formula>P45&lt;Q45</formula>
    </cfRule>
  </conditionalFormatting>
  <conditionalFormatting sqref="Q48">
    <cfRule type="cellIs" priority="5" dxfId="531" operator="between" stopIfTrue="1">
      <formula>0</formula>
      <formula>0</formula>
    </cfRule>
  </conditionalFormatting>
  <conditionalFormatting sqref="Q48">
    <cfRule type="expression" priority="4" dxfId="26" stopIfTrue="1">
      <formula>P48&lt;Q48</formula>
    </cfRule>
  </conditionalFormatting>
  <conditionalFormatting sqref="Q43">
    <cfRule type="cellIs" priority="3" dxfId="531" operator="between" stopIfTrue="1">
      <formula>0</formula>
      <formula>0</formula>
    </cfRule>
  </conditionalFormatting>
  <conditionalFormatting sqref="Q43">
    <cfRule type="expression" priority="2" dxfId="26" stopIfTrue="1">
      <formula>P43&lt;Q43</formula>
    </cfRule>
  </conditionalFormatting>
  <conditionalFormatting sqref="S15:S48 S50:S54 S56">
    <cfRule type="expression" priority="1" dxfId="26" stopIfTrue="1">
      <formula>R15&lt;S15</formula>
    </cfRule>
  </conditionalFormatting>
  <dataValidations count="2">
    <dataValidation allowBlank="1" showInputMessage="1" showErrorMessage="1" imeMode="on" sqref="P11 R11 A8:D10 I8 E8:F8 P8:S10 J4 J6 K7:K8 K5 J11 K12 P4:S6 I3 K3 N7 J9 K10 A12:F12 N12"/>
    <dataValidation operator="greaterThanOrEqual" allowBlank="1" showInputMessage="1" showErrorMessage="1" error="数値以外入力不可！" imeMode="halfAlpha" sqref="H50:S54 H56:S56 E15:H48 I43:I48 I15 I21:I22 I27 I30:I36 I39 J15:J48 K43:K48 K15 K21:K22 K27 K30:K36 K39 L15:L48 M43:M48 M15 M21:M22 M27 M30:M36 M39 Q43 R15:S48 Q45:Q48 Q15:Q39 N15:P48 K57 H58:S59"/>
  </dataValidations>
  <printOptions/>
  <pageMargins left="0.7" right="0.7" top="0.75" bottom="0.75" header="0.3" footer="0.3"/>
  <pageSetup fitToHeight="1" fitToWidth="1" horizontalDpi="600" verticalDpi="600" orientation="portrait" paperSize="9" scale="81" r:id="rId1"/>
  <ignoredErrors>
    <ignoredError sqref="E26 E38" formulaRange="1"/>
    <ignoredError sqref="G39 P4" unlockedFormula="1"/>
    <ignoredError sqref="B15:B30 B37:B42 B48" numberStoredAsText="1"/>
    <ignoredError sqref="H3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A1:S65"/>
  <sheetViews>
    <sheetView showGridLines="0" showZeros="0" zoomScalePageLayoutView="0" workbookViewId="0" topLeftCell="A1">
      <selection activeCell="A3" sqref="A3:E4"/>
    </sheetView>
  </sheetViews>
  <sheetFormatPr defaultColWidth="9.00390625" defaultRowHeight="13.5"/>
  <cols>
    <col min="1" max="1" width="3.50390625" style="412" customWidth="1"/>
    <col min="2" max="2" width="5.625" style="412" customWidth="1"/>
    <col min="3" max="3" width="8.375" style="412" customWidth="1"/>
    <col min="4" max="4" width="4.125" style="412" customWidth="1"/>
    <col min="5" max="7" width="6.25390625" style="412" customWidth="1"/>
    <col min="8" max="8" width="5.625" style="412" customWidth="1"/>
    <col min="9" max="9" width="5.75390625" style="412" customWidth="1"/>
    <col min="10" max="10" width="5.625" style="412" customWidth="1"/>
    <col min="11" max="11" width="5.875" style="412" customWidth="1"/>
    <col min="12" max="12" width="5.375" style="412" customWidth="1"/>
    <col min="13" max="13" width="5.875" style="412" customWidth="1"/>
    <col min="14" max="14" width="5.375" style="412" customWidth="1"/>
    <col min="15" max="15" width="5.875" style="412" customWidth="1"/>
    <col min="16" max="16" width="5.375" style="412" customWidth="1"/>
    <col min="17" max="17" width="5.875" style="412" customWidth="1"/>
    <col min="18" max="19" width="6.375" style="412" customWidth="1"/>
    <col min="20" max="16384" width="9.00390625" style="412" customWidth="1"/>
  </cols>
  <sheetData>
    <row r="1" spans="1:19" ht="13.5">
      <c r="A1" s="578" t="s">
        <v>493</v>
      </c>
      <c r="B1" s="579"/>
      <c r="C1" s="579"/>
      <c r="D1" s="579"/>
      <c r="E1" s="579"/>
      <c r="F1" s="579"/>
      <c r="G1" s="579"/>
      <c r="H1" s="1730" t="s">
        <v>494</v>
      </c>
      <c r="I1" s="1730"/>
      <c r="J1" s="1730"/>
      <c r="K1" s="1730"/>
      <c r="L1" s="1730"/>
      <c r="M1" s="1730"/>
      <c r="N1" s="1730"/>
      <c r="O1" s="1730"/>
      <c r="P1" s="1730"/>
      <c r="Q1" s="579"/>
      <c r="R1" s="579"/>
      <c r="S1" s="579"/>
    </row>
    <row r="2" spans="1:19" ht="13.5" customHeight="1" thickBot="1">
      <c r="A2" s="578" t="s">
        <v>495</v>
      </c>
      <c r="B2" s="579"/>
      <c r="C2" s="579"/>
      <c r="D2" s="579"/>
      <c r="E2" s="579"/>
      <c r="F2" s="579"/>
      <c r="G2" s="579"/>
      <c r="H2" s="1731"/>
      <c r="I2" s="1731"/>
      <c r="J2" s="1731"/>
      <c r="K2" s="1731"/>
      <c r="L2" s="1731"/>
      <c r="M2" s="1731"/>
      <c r="N2" s="1731"/>
      <c r="O2" s="1731"/>
      <c r="P2" s="1731"/>
      <c r="Q2" s="1773" t="s">
        <v>588</v>
      </c>
      <c r="R2" s="1773"/>
      <c r="S2" s="1773"/>
    </row>
    <row r="3" spans="1:19" ht="13.5" customHeight="1">
      <c r="A3" s="1733" t="s">
        <v>55</v>
      </c>
      <c r="B3" s="1736">
        <f>'青森市'!V2</f>
        <v>0</v>
      </c>
      <c r="C3" s="1737"/>
      <c r="D3" s="1737"/>
      <c r="E3" s="1737"/>
      <c r="F3" s="1737"/>
      <c r="G3" s="1738"/>
      <c r="H3" s="1059" t="s">
        <v>497</v>
      </c>
      <c r="I3" s="1060"/>
      <c r="J3" s="1061" t="s">
        <v>498</v>
      </c>
      <c r="K3" s="1742">
        <f>'青森市'!C2</f>
        <v>0</v>
      </c>
      <c r="L3" s="1742"/>
      <c r="M3" s="1742"/>
      <c r="N3" s="1744" t="s">
        <v>499</v>
      </c>
      <c r="O3" s="1745"/>
      <c r="P3" s="1746" t="s">
        <v>500</v>
      </c>
      <c r="Q3" s="1747"/>
      <c r="R3" s="1748" t="s">
        <v>501</v>
      </c>
      <c r="S3" s="1749"/>
    </row>
    <row r="4" spans="1:19" ht="13.5" customHeight="1">
      <c r="A4" s="1734"/>
      <c r="B4" s="1739"/>
      <c r="C4" s="1740"/>
      <c r="D4" s="1740"/>
      <c r="E4" s="1740"/>
      <c r="F4" s="1740"/>
      <c r="G4" s="1741"/>
      <c r="H4" s="1750">
        <f>'青森市'!P2</f>
        <v>0</v>
      </c>
      <c r="I4" s="1751"/>
      <c r="J4" s="1062"/>
      <c r="K4" s="1743"/>
      <c r="L4" s="1743"/>
      <c r="M4" s="1743"/>
      <c r="N4" s="1754" t="s">
        <v>501</v>
      </c>
      <c r="O4" s="1755"/>
      <c r="P4" s="1718">
        <f>'青森市'!I2</f>
        <v>0</v>
      </c>
      <c r="Q4" s="1719"/>
      <c r="R4" s="1719"/>
      <c r="S4" s="1720"/>
    </row>
    <row r="5" spans="1:19" ht="13.5" customHeight="1">
      <c r="A5" s="1734"/>
      <c r="B5" s="1739"/>
      <c r="C5" s="1740"/>
      <c r="D5" s="1740"/>
      <c r="E5" s="1740"/>
      <c r="F5" s="1740"/>
      <c r="G5" s="1741"/>
      <c r="H5" s="1750"/>
      <c r="I5" s="1751"/>
      <c r="J5" s="1063" t="s">
        <v>502</v>
      </c>
      <c r="K5" s="1774"/>
      <c r="L5" s="1774"/>
      <c r="M5" s="1774"/>
      <c r="N5" s="1774"/>
      <c r="O5" s="1775"/>
      <c r="P5" s="1718"/>
      <c r="Q5" s="1719"/>
      <c r="R5" s="1719"/>
      <c r="S5" s="1720"/>
    </row>
    <row r="6" spans="1:19" ht="13.5" customHeight="1">
      <c r="A6" s="1735"/>
      <c r="B6" s="1726"/>
      <c r="C6" s="1727"/>
      <c r="D6" s="1727"/>
      <c r="E6" s="1727"/>
      <c r="F6" s="1727"/>
      <c r="G6" s="1727"/>
      <c r="H6" s="1750"/>
      <c r="I6" s="1751"/>
      <c r="J6" s="1081"/>
      <c r="K6" s="1774"/>
      <c r="L6" s="1774"/>
      <c r="M6" s="1774"/>
      <c r="N6" s="1774"/>
      <c r="O6" s="1775"/>
      <c r="P6" s="1721"/>
      <c r="Q6" s="1722"/>
      <c r="R6" s="1722"/>
      <c r="S6" s="1723"/>
    </row>
    <row r="7" spans="1:19" ht="13.5" customHeight="1">
      <c r="A7" s="1065" t="s">
        <v>503</v>
      </c>
      <c r="B7" s="1066"/>
      <c r="C7" s="1728">
        <f>SUM('青森市.:八戸市・三戸郡'!A8:D10)</f>
        <v>0</v>
      </c>
      <c r="D7" s="1729"/>
      <c r="E7" s="1067" t="s">
        <v>504</v>
      </c>
      <c r="F7" s="1067"/>
      <c r="G7" s="1067"/>
      <c r="H7" s="1752"/>
      <c r="I7" s="1753"/>
      <c r="J7" s="1068" t="s">
        <v>505</v>
      </c>
      <c r="K7" s="1672"/>
      <c r="L7" s="1672"/>
      <c r="M7" s="1069" t="s">
        <v>506</v>
      </c>
      <c r="N7" s="1672"/>
      <c r="O7" s="1673"/>
      <c r="P7" s="1067" t="s">
        <v>507</v>
      </c>
      <c r="Q7" s="1067"/>
      <c r="R7" s="1067"/>
      <c r="S7" s="1070"/>
    </row>
    <row r="8" spans="1:19" ht="13.5" customHeight="1">
      <c r="A8" s="1686">
        <f>SUM(S21,S29,S36,S41)</f>
        <v>0</v>
      </c>
      <c r="B8" s="1687"/>
      <c r="C8" s="1687"/>
      <c r="D8" s="1688"/>
      <c r="E8" s="1692">
        <v>0</v>
      </c>
      <c r="F8" s="1693"/>
      <c r="G8" s="1694"/>
      <c r="H8" s="1071" t="s">
        <v>508</v>
      </c>
      <c r="I8" s="1072"/>
      <c r="J8" s="1073" t="s">
        <v>509</v>
      </c>
      <c r="K8" s="1695">
        <f>'青森市'!M2</f>
        <v>0</v>
      </c>
      <c r="L8" s="1695"/>
      <c r="M8" s="1695"/>
      <c r="N8" s="1695"/>
      <c r="O8" s="1696"/>
      <c r="P8" s="1699"/>
      <c r="Q8" s="1700"/>
      <c r="R8" s="1700"/>
      <c r="S8" s="1701"/>
    </row>
    <row r="9" spans="1:19" ht="13.5" customHeight="1">
      <c r="A9" s="1686"/>
      <c r="B9" s="1687"/>
      <c r="C9" s="1687"/>
      <c r="D9" s="1688"/>
      <c r="E9" s="1692"/>
      <c r="F9" s="1693"/>
      <c r="G9" s="1694"/>
      <c r="H9" s="1769"/>
      <c r="I9" s="1770"/>
      <c r="J9" s="1074"/>
      <c r="K9" s="1697"/>
      <c r="L9" s="1697"/>
      <c r="M9" s="1697"/>
      <c r="N9" s="1697"/>
      <c r="O9" s="1698"/>
      <c r="P9" s="1699"/>
      <c r="Q9" s="1700"/>
      <c r="R9" s="1700"/>
      <c r="S9" s="1701"/>
    </row>
    <row r="10" spans="1:19" ht="13.5" customHeight="1">
      <c r="A10" s="1689"/>
      <c r="B10" s="1690"/>
      <c r="C10" s="1690"/>
      <c r="D10" s="1691"/>
      <c r="E10" s="1075"/>
      <c r="F10" s="1109" t="s">
        <v>510</v>
      </c>
      <c r="G10" s="1076" t="s">
        <v>511</v>
      </c>
      <c r="H10" s="1769"/>
      <c r="I10" s="1770"/>
      <c r="J10" s="1077" t="s">
        <v>502</v>
      </c>
      <c r="K10" s="1709"/>
      <c r="L10" s="1709"/>
      <c r="M10" s="1709"/>
      <c r="N10" s="1709"/>
      <c r="O10" s="1710"/>
      <c r="P10" s="1702"/>
      <c r="Q10" s="1703"/>
      <c r="R10" s="1703"/>
      <c r="S10" s="1704"/>
    </row>
    <row r="11" spans="1:19" ht="13.5" customHeight="1">
      <c r="A11" s="1078" t="s">
        <v>512</v>
      </c>
      <c r="B11" s="1067"/>
      <c r="C11" s="1066"/>
      <c r="D11" s="1079"/>
      <c r="E11" s="1067" t="s">
        <v>513</v>
      </c>
      <c r="F11" s="1067"/>
      <c r="G11" s="1067"/>
      <c r="H11" s="1769"/>
      <c r="I11" s="1770"/>
      <c r="J11" s="1080"/>
      <c r="K11" s="1709"/>
      <c r="L11" s="1709"/>
      <c r="M11" s="1709"/>
      <c r="N11" s="1709"/>
      <c r="O11" s="1710"/>
      <c r="P11" s="1711" t="s">
        <v>514</v>
      </c>
      <c r="Q11" s="1712"/>
      <c r="R11" s="1711" t="s">
        <v>515</v>
      </c>
      <c r="S11" s="1713"/>
    </row>
    <row r="12" spans="1:19" ht="13.5">
      <c r="A12" s="1714"/>
      <c r="B12" s="1715"/>
      <c r="C12" s="1715"/>
      <c r="D12" s="1716"/>
      <c r="E12" s="1717"/>
      <c r="F12" s="1715"/>
      <c r="G12" s="1716"/>
      <c r="H12" s="1771"/>
      <c r="I12" s="1772"/>
      <c r="J12" s="1068" t="s">
        <v>505</v>
      </c>
      <c r="K12" s="1672"/>
      <c r="L12" s="1672"/>
      <c r="M12" s="1069" t="s">
        <v>506</v>
      </c>
      <c r="N12" s="1672"/>
      <c r="O12" s="1673"/>
      <c r="P12" s="1674" t="s">
        <v>516</v>
      </c>
      <c r="Q12" s="1674"/>
      <c r="R12" s="1675" t="s">
        <v>517</v>
      </c>
      <c r="S12" s="1676"/>
    </row>
    <row r="13" spans="1:19" ht="13.5" customHeight="1">
      <c r="A13" s="580"/>
      <c r="B13" s="581"/>
      <c r="C13" s="581"/>
      <c r="D13" s="581"/>
      <c r="E13" s="1677" t="s">
        <v>518</v>
      </c>
      <c r="F13" s="1677"/>
      <c r="G13" s="1678"/>
      <c r="H13" s="1679" t="s">
        <v>519</v>
      </c>
      <c r="I13" s="1680"/>
      <c r="J13" s="1681" t="s">
        <v>520</v>
      </c>
      <c r="K13" s="1681"/>
      <c r="L13" s="1679" t="s">
        <v>521</v>
      </c>
      <c r="M13" s="1680"/>
      <c r="N13" s="1682" t="s">
        <v>36</v>
      </c>
      <c r="O13" s="1683"/>
      <c r="P13" s="1767"/>
      <c r="Q13" s="1768"/>
      <c r="R13" s="1659" t="s">
        <v>524</v>
      </c>
      <c r="S13" s="1660"/>
    </row>
    <row r="14" spans="1:19" ht="13.5" customHeight="1">
      <c r="A14" s="720"/>
      <c r="B14" s="584" t="s">
        <v>56</v>
      </c>
      <c r="C14" s="585" t="s">
        <v>57</v>
      </c>
      <c r="D14" s="586"/>
      <c r="E14" s="586" t="s">
        <v>525</v>
      </c>
      <c r="F14" s="587"/>
      <c r="G14" s="913" t="s">
        <v>526</v>
      </c>
      <c r="H14" s="585" t="s">
        <v>142</v>
      </c>
      <c r="I14" s="588" t="s">
        <v>527</v>
      </c>
      <c r="J14" s="586" t="s">
        <v>142</v>
      </c>
      <c r="K14" s="589" t="s">
        <v>527</v>
      </c>
      <c r="L14" s="590" t="s">
        <v>142</v>
      </c>
      <c r="M14" s="588" t="s">
        <v>527</v>
      </c>
      <c r="N14" s="590" t="s">
        <v>142</v>
      </c>
      <c r="O14" s="588" t="s">
        <v>527</v>
      </c>
      <c r="P14" s="590"/>
      <c r="Q14" s="913"/>
      <c r="R14" s="591" t="s">
        <v>528</v>
      </c>
      <c r="S14" s="592" t="s">
        <v>444</v>
      </c>
    </row>
    <row r="15" spans="1:19" ht="13.5" customHeight="1">
      <c r="A15" s="1661" t="s">
        <v>589</v>
      </c>
      <c r="B15" s="626" t="s">
        <v>590</v>
      </c>
      <c r="C15" s="898" t="s">
        <v>591</v>
      </c>
      <c r="D15" s="960" t="s">
        <v>536</v>
      </c>
      <c r="E15" s="602">
        <f>'東津軽郡・むつ市・下北郡・弘前市（中津軽郡）'!E5</f>
        <v>2160</v>
      </c>
      <c r="F15" s="1138">
        <v>-2060</v>
      </c>
      <c r="G15" s="596">
        <f>'東津軽郡・むつ市・下北郡・弘前市（中津軽郡）'!F5</f>
        <v>0</v>
      </c>
      <c r="H15" s="1019"/>
      <c r="I15" s="1017"/>
      <c r="J15" s="1016"/>
      <c r="K15" s="1017"/>
      <c r="L15" s="1018"/>
      <c r="M15" s="1017"/>
      <c r="N15" s="916"/>
      <c r="O15" s="596"/>
      <c r="P15" s="973"/>
      <c r="Q15" s="828"/>
      <c r="R15" s="974">
        <f aca="true" t="shared" si="0" ref="R15:R20">SUM(E15,N15)</f>
        <v>2160</v>
      </c>
      <c r="S15" s="598">
        <f>SUM(G15,O15)</f>
        <v>0</v>
      </c>
    </row>
    <row r="16" spans="1:19" ht="13.5">
      <c r="A16" s="1662"/>
      <c r="B16" s="612" t="s">
        <v>1013</v>
      </c>
      <c r="C16" s="834" t="s">
        <v>592</v>
      </c>
      <c r="D16" s="960" t="s">
        <v>536</v>
      </c>
      <c r="E16" s="602">
        <f>'東津軽郡・むつ市・下北郡・弘前市（中津軽郡）'!E6</f>
        <v>830</v>
      </c>
      <c r="F16" s="1140">
        <v>-800</v>
      </c>
      <c r="G16" s="1118">
        <f>'東津軽郡・むつ市・下北郡・弘前市（中津軽郡）'!F6</f>
        <v>0</v>
      </c>
      <c r="H16" s="615"/>
      <c r="I16" s="619"/>
      <c r="J16" s="616"/>
      <c r="K16" s="619"/>
      <c r="L16" s="617"/>
      <c r="M16" s="619"/>
      <c r="N16" s="809"/>
      <c r="O16" s="596"/>
      <c r="P16" s="975"/>
      <c r="Q16" s="832"/>
      <c r="R16" s="976">
        <f t="shared" si="0"/>
        <v>830</v>
      </c>
      <c r="S16" s="735">
        <f>SUM(G16,O16)</f>
        <v>0</v>
      </c>
    </row>
    <row r="17" spans="1:19" ht="13.5">
      <c r="A17" s="1662"/>
      <c r="B17" s="949" t="s">
        <v>628</v>
      </c>
      <c r="C17" s="834" t="s">
        <v>593</v>
      </c>
      <c r="D17" s="960" t="s">
        <v>536</v>
      </c>
      <c r="E17" s="804">
        <f>'東津軽郡・むつ市・下北郡・弘前市（中津軽郡）'!E7</f>
        <v>380</v>
      </c>
      <c r="F17" s="1140">
        <v>-370</v>
      </c>
      <c r="G17" s="596">
        <f>'東津軽郡・むつ市・下北郡・弘前市（中津軽郡）'!F7</f>
        <v>0</v>
      </c>
      <c r="H17" s="615"/>
      <c r="I17" s="619"/>
      <c r="J17" s="617"/>
      <c r="K17" s="619"/>
      <c r="L17" s="617"/>
      <c r="M17" s="619"/>
      <c r="N17" s="809"/>
      <c r="O17" s="596"/>
      <c r="P17" s="975"/>
      <c r="Q17" s="832"/>
      <c r="R17" s="976">
        <f t="shared" si="0"/>
        <v>380</v>
      </c>
      <c r="S17" s="735">
        <f>SUM(G17,O17)</f>
        <v>0</v>
      </c>
    </row>
    <row r="18" spans="1:19" ht="13.5">
      <c r="A18" s="1662"/>
      <c r="B18" s="612" t="s">
        <v>1014</v>
      </c>
      <c r="C18" s="834" t="s">
        <v>1015</v>
      </c>
      <c r="D18" s="960"/>
      <c r="E18" s="804">
        <f>SUM(E16:E17)</f>
        <v>1210</v>
      </c>
      <c r="F18" s="1140">
        <f>SUM(F16:F17)</f>
        <v>-1170</v>
      </c>
      <c r="G18" s="1119">
        <f>SUM(G16:G17)</f>
        <v>0</v>
      </c>
      <c r="H18" s="1335"/>
      <c r="I18" s="978"/>
      <c r="J18" s="1336"/>
      <c r="K18" s="978"/>
      <c r="L18" s="1336"/>
      <c r="M18" s="978"/>
      <c r="N18" s="809"/>
      <c r="O18" s="596"/>
      <c r="P18" s="975"/>
      <c r="Q18" s="832"/>
      <c r="R18" s="976">
        <f t="shared" si="0"/>
        <v>1210</v>
      </c>
      <c r="S18" s="611">
        <f>SUM(S16:S17)</f>
        <v>0</v>
      </c>
    </row>
    <row r="19" spans="1:19" ht="13.5">
      <c r="A19" s="1662"/>
      <c r="B19" s="612" t="s">
        <v>594</v>
      </c>
      <c r="C19" s="834" t="s">
        <v>595</v>
      </c>
      <c r="D19" s="960" t="s">
        <v>536</v>
      </c>
      <c r="E19" s="804">
        <f>'東津軽郡・むつ市・下北郡・弘前市（中津軽郡）'!E8</f>
        <v>440</v>
      </c>
      <c r="F19" s="1140">
        <v>-420</v>
      </c>
      <c r="G19" s="596">
        <f>'東津軽郡・むつ市・下北郡・弘前市（中津軽郡）'!F8</f>
        <v>0</v>
      </c>
      <c r="H19" s="731"/>
      <c r="I19" s="732"/>
      <c r="J19" s="731"/>
      <c r="K19" s="732"/>
      <c r="L19" s="731"/>
      <c r="M19" s="732"/>
      <c r="N19" s="809"/>
      <c r="O19" s="596"/>
      <c r="P19" s="975"/>
      <c r="Q19" s="832"/>
      <c r="R19" s="976">
        <f t="shared" si="0"/>
        <v>440</v>
      </c>
      <c r="S19" s="735">
        <f>SUM(G19,O19)</f>
        <v>0</v>
      </c>
    </row>
    <row r="20" spans="1:19" ht="13.5" customHeight="1">
      <c r="A20" s="1662"/>
      <c r="B20" s="612" t="s">
        <v>596</v>
      </c>
      <c r="C20" s="834" t="s">
        <v>597</v>
      </c>
      <c r="D20" s="960" t="s">
        <v>536</v>
      </c>
      <c r="E20" s="804">
        <f>'東津軽郡・むつ市・下北郡・弘前市（中津軽郡）'!E9</f>
        <v>790</v>
      </c>
      <c r="F20" s="1140">
        <v>-760</v>
      </c>
      <c r="G20" s="596">
        <f>'東津軽郡・むつ市・下北郡・弘前市（中津軽郡）'!F9</f>
        <v>0</v>
      </c>
      <c r="H20" s="743"/>
      <c r="I20" s="741"/>
      <c r="J20" s="743"/>
      <c r="K20" s="741"/>
      <c r="L20" s="743"/>
      <c r="M20" s="741"/>
      <c r="N20" s="809"/>
      <c r="O20" s="596"/>
      <c r="P20" s="975"/>
      <c r="Q20" s="832"/>
      <c r="R20" s="976">
        <f t="shared" si="0"/>
        <v>790</v>
      </c>
      <c r="S20" s="735">
        <f>SUM(G20,O20)</f>
        <v>0</v>
      </c>
    </row>
    <row r="21" spans="1:19" ht="13.5" customHeight="1">
      <c r="A21" s="1662"/>
      <c r="B21" s="612" t="s">
        <v>68</v>
      </c>
      <c r="C21" s="939" t="s">
        <v>579</v>
      </c>
      <c r="D21" s="1031"/>
      <c r="E21" s="1110">
        <f>SUM(E15:E17,E19:E20)</f>
        <v>4600</v>
      </c>
      <c r="F21" s="1140">
        <f>SUM(F15:F17,F19:F20)</f>
        <v>-4410</v>
      </c>
      <c r="G21" s="1119">
        <f>SUM(G15:G17,G19:G20)</f>
        <v>0</v>
      </c>
      <c r="H21" s="743"/>
      <c r="I21" s="741"/>
      <c r="J21" s="743"/>
      <c r="K21" s="741"/>
      <c r="L21" s="743"/>
      <c r="M21" s="741"/>
      <c r="N21" s="809"/>
      <c r="O21" s="610"/>
      <c r="P21" s="975"/>
      <c r="Q21" s="832"/>
      <c r="R21" s="604">
        <f>SUM(R15:R17,R19:R20)</f>
        <v>4600</v>
      </c>
      <c r="S21" s="611">
        <f>SUM(S15:S17,S19:S20)</f>
        <v>0</v>
      </c>
    </row>
    <row r="22" spans="1:19" ht="13.5">
      <c r="A22" s="1663"/>
      <c r="B22" s="925"/>
      <c r="C22" s="1032"/>
      <c r="D22" s="1033"/>
      <c r="E22" s="1111"/>
      <c r="F22" s="1139"/>
      <c r="G22" s="875"/>
      <c r="H22" s="651"/>
      <c r="I22" s="871"/>
      <c r="J22" s="872"/>
      <c r="K22" s="871"/>
      <c r="L22" s="873"/>
      <c r="M22" s="871"/>
      <c r="N22" s="873"/>
      <c r="O22" s="871"/>
      <c r="P22" s="688"/>
      <c r="Q22" s="1034"/>
      <c r="R22" s="1029"/>
      <c r="S22" s="1030"/>
    </row>
    <row r="23" spans="1:19" ht="13.5" customHeight="1">
      <c r="A23" s="1761" t="s">
        <v>897</v>
      </c>
      <c r="B23" s="626" t="s">
        <v>598</v>
      </c>
      <c r="C23" s="898" t="s">
        <v>599</v>
      </c>
      <c r="D23" s="960" t="s">
        <v>883</v>
      </c>
      <c r="E23" s="1115">
        <f>'東津軽郡・むつ市・下北郡・弘前市（中津軽郡）'!E11</f>
        <v>3450</v>
      </c>
      <c r="F23" s="1141">
        <v>-3450</v>
      </c>
      <c r="G23" s="596">
        <f>'東津軽郡・むつ市・下北郡・弘前市（中津軽郡）'!F11</f>
        <v>0</v>
      </c>
      <c r="H23" s="749">
        <f>'東津軽郡・むつ市・下北郡・弘前市（中津軽郡）'!M11</f>
        <v>500</v>
      </c>
      <c r="I23" s="793">
        <f>'東津軽郡・むつ市・下北郡・弘前市（中津軽郡）'!N11</f>
        <v>0</v>
      </c>
      <c r="J23" s="751">
        <f>'東津軽郡・むつ市・下北郡・弘前市（中津軽郡）'!Q11</f>
        <v>150</v>
      </c>
      <c r="K23" s="793">
        <f>'東津軽郡・むつ市・下北郡・弘前市（中津軽郡）'!R11</f>
        <v>0</v>
      </c>
      <c r="L23" s="749">
        <f>'東津軽郡・むつ市・下北郡・弘前市（中津軽郡）'!U11</f>
        <v>50</v>
      </c>
      <c r="M23" s="793">
        <f>'東津軽郡・むつ市・下北郡・弘前市（中津軽郡）'!V11</f>
        <v>0</v>
      </c>
      <c r="N23" s="749"/>
      <c r="O23" s="750"/>
      <c r="P23" s="973"/>
      <c r="Q23" s="919"/>
      <c r="R23" s="669">
        <f>SUM(E23,H23,J23,L23)</f>
        <v>4150</v>
      </c>
      <c r="S23" s="598">
        <f>SUM(G23,I23,K23,M23)</f>
        <v>0</v>
      </c>
    </row>
    <row r="24" spans="1:19" ht="13.5">
      <c r="A24" s="1762"/>
      <c r="B24" s="612" t="s">
        <v>600</v>
      </c>
      <c r="C24" s="834" t="s">
        <v>601</v>
      </c>
      <c r="D24" s="960" t="s">
        <v>883</v>
      </c>
      <c r="E24" s="1110">
        <f>'東津軽郡・むつ市・下北郡・弘前市（中津軽郡）'!E12</f>
        <v>3100</v>
      </c>
      <c r="F24" s="1141">
        <v>-3100</v>
      </c>
      <c r="G24" s="596">
        <f>'東津軽郡・むつ市・下北郡・弘前市（中津軽郡）'!F12</f>
        <v>0</v>
      </c>
      <c r="H24" s="731">
        <f>'東津軽郡・むつ市・下北郡・弘前市（中津軽郡）'!M12</f>
        <v>560</v>
      </c>
      <c r="I24" s="596">
        <f>'東津軽郡・むつ市・下北郡・弘前市（中津軽郡）'!N12</f>
        <v>0</v>
      </c>
      <c r="J24" s="733">
        <f>'東津軽郡・むつ市・下北郡・弘前市（中津軽郡）'!Q12</f>
        <v>80</v>
      </c>
      <c r="K24" s="793">
        <f>'東津軽郡・むつ市・下北郡・弘前市（中津軽郡）'!R12</f>
        <v>0</v>
      </c>
      <c r="L24" s="731">
        <f>'東津軽郡・むつ市・下北郡・弘前市（中津軽郡）'!U12</f>
        <v>80</v>
      </c>
      <c r="M24" s="793">
        <f>'東津軽郡・むつ市・下北郡・弘前市（中津軽郡）'!V12</f>
        <v>0</v>
      </c>
      <c r="N24" s="731"/>
      <c r="O24" s="732"/>
      <c r="P24" s="975"/>
      <c r="Q24" s="842"/>
      <c r="R24" s="669">
        <f>SUM(E24,H24,J24,L24)</f>
        <v>3820</v>
      </c>
      <c r="S24" s="735">
        <f>SUM(G24,I24,K24,M24)</f>
        <v>0</v>
      </c>
    </row>
    <row r="25" spans="1:19" ht="13.5">
      <c r="A25" s="1762"/>
      <c r="B25" s="612" t="s">
        <v>602</v>
      </c>
      <c r="C25" s="834" t="s">
        <v>603</v>
      </c>
      <c r="D25" s="960" t="s">
        <v>883</v>
      </c>
      <c r="E25" s="1110">
        <f>'東津軽郡・むつ市・下北郡・弘前市（中津軽郡）'!E13</f>
        <v>2540</v>
      </c>
      <c r="F25" s="1141">
        <v>-2540</v>
      </c>
      <c r="G25" s="596">
        <f>'東津軽郡・むつ市・下北郡・弘前市（中津軽郡）'!F13</f>
        <v>0</v>
      </c>
      <c r="H25" s="731">
        <f>'東津軽郡・むつ市・下北郡・弘前市（中津軽郡）'!M13</f>
        <v>130</v>
      </c>
      <c r="I25" s="596">
        <f>'東津軽郡・むつ市・下北郡・弘前市（中津軽郡）'!N13</f>
        <v>0</v>
      </c>
      <c r="J25" s="733">
        <f>'東津軽郡・むつ市・下北郡・弘前市（中津軽郡）'!Q13</f>
        <v>50</v>
      </c>
      <c r="K25" s="793">
        <f>'東津軽郡・むつ市・下北郡・弘前市（中津軽郡）'!R13</f>
        <v>0</v>
      </c>
      <c r="L25" s="731">
        <f>'東津軽郡・むつ市・下北郡・弘前市（中津軽郡）'!U13</f>
        <v>50</v>
      </c>
      <c r="M25" s="793">
        <f>'東津軽郡・むつ市・下北郡・弘前市（中津軽郡）'!V13</f>
        <v>0</v>
      </c>
      <c r="N25" s="731"/>
      <c r="O25" s="732"/>
      <c r="P25" s="975"/>
      <c r="Q25" s="842"/>
      <c r="R25" s="669">
        <f>SUM(E25,H25,J25,L25)</f>
        <v>2770</v>
      </c>
      <c r="S25" s="735">
        <f>SUM(G25,I25,K25,M25)</f>
        <v>0</v>
      </c>
    </row>
    <row r="26" spans="1:19" ht="13.5">
      <c r="A26" s="1762"/>
      <c r="B26" s="612" t="s">
        <v>604</v>
      </c>
      <c r="C26" s="834" t="s">
        <v>605</v>
      </c>
      <c r="D26" s="960" t="s">
        <v>745</v>
      </c>
      <c r="E26" s="1110">
        <f>'東津軽郡・むつ市・下北郡・弘前市（中津軽郡）'!E14</f>
        <v>1880</v>
      </c>
      <c r="F26" s="1141">
        <v>-1780</v>
      </c>
      <c r="G26" s="596">
        <f>'東津軽郡・むつ市・下北郡・弘前市（中津軽郡）'!F14</f>
        <v>0</v>
      </c>
      <c r="H26" s="731"/>
      <c r="I26" s="945"/>
      <c r="J26" s="733"/>
      <c r="K26" s="945"/>
      <c r="L26" s="731"/>
      <c r="M26" s="945"/>
      <c r="N26" s="731"/>
      <c r="O26" s="732"/>
      <c r="P26" s="975"/>
      <c r="Q26" s="842"/>
      <c r="R26" s="669">
        <f>E26</f>
        <v>1880</v>
      </c>
      <c r="S26" s="735">
        <f>G26</f>
        <v>0</v>
      </c>
    </row>
    <row r="27" spans="1:19" ht="13.5">
      <c r="A27" s="1762"/>
      <c r="B27" s="612" t="s">
        <v>606</v>
      </c>
      <c r="C27" s="1035" t="s">
        <v>607</v>
      </c>
      <c r="D27" s="960" t="s">
        <v>536</v>
      </c>
      <c r="E27" s="1110">
        <f>'東津軽郡・むつ市・下北郡・弘前市（中津軽郡）'!E15</f>
        <v>1100</v>
      </c>
      <c r="F27" s="1141">
        <v>-1000</v>
      </c>
      <c r="G27" s="596">
        <f>'東津軽郡・むつ市・下北郡・弘前市（中津軽郡）'!F15</f>
        <v>0</v>
      </c>
      <c r="H27" s="731"/>
      <c r="I27" s="757"/>
      <c r="J27" s="733"/>
      <c r="K27" s="757"/>
      <c r="L27" s="731"/>
      <c r="M27" s="757"/>
      <c r="N27" s="731"/>
      <c r="O27" s="757"/>
      <c r="P27" s="975"/>
      <c r="Q27" s="842"/>
      <c r="R27" s="669">
        <f>SUM(E27,N27)</f>
        <v>1100</v>
      </c>
      <c r="S27" s="735">
        <f>SUM(G27,O27)</f>
        <v>0</v>
      </c>
    </row>
    <row r="28" spans="1:19" ht="13.5">
      <c r="A28" s="1762"/>
      <c r="B28" s="951" t="s">
        <v>608</v>
      </c>
      <c r="C28" s="834" t="s">
        <v>609</v>
      </c>
      <c r="D28" s="960" t="s">
        <v>536</v>
      </c>
      <c r="E28" s="1110">
        <f>'東津軽郡・むつ市・下北郡・弘前市（中津軽郡）'!E16</f>
        <v>530</v>
      </c>
      <c r="F28" s="1141">
        <v>-500</v>
      </c>
      <c r="G28" s="596">
        <f>'東津軽郡・むつ市・下北郡・弘前市（中津軽郡）'!F16</f>
        <v>0</v>
      </c>
      <c r="H28" s="731"/>
      <c r="I28" s="757"/>
      <c r="J28" s="733"/>
      <c r="K28" s="757"/>
      <c r="L28" s="731"/>
      <c r="M28" s="757"/>
      <c r="N28" s="731"/>
      <c r="O28" s="757"/>
      <c r="P28" s="975"/>
      <c r="Q28" s="842"/>
      <c r="R28" s="669">
        <f>SUM(E28,N28)</f>
        <v>530</v>
      </c>
      <c r="S28" s="735">
        <f>SUM(G28,O28)</f>
        <v>0</v>
      </c>
    </row>
    <row r="29" spans="1:19" ht="13.5">
      <c r="A29" s="1762"/>
      <c r="B29" s="612" t="s">
        <v>610</v>
      </c>
      <c r="C29" s="939" t="s">
        <v>579</v>
      </c>
      <c r="D29" s="601"/>
      <c r="E29" s="1110">
        <f aca="true" t="shared" si="1" ref="E29:L29">SUM(E23:E28)</f>
        <v>12600</v>
      </c>
      <c r="F29" s="1142">
        <f>SUM(F23:F28)</f>
        <v>-12370</v>
      </c>
      <c r="G29" s="1120">
        <f t="shared" si="1"/>
        <v>0</v>
      </c>
      <c r="H29" s="731">
        <f t="shared" si="1"/>
        <v>1190</v>
      </c>
      <c r="I29" s="621">
        <f>SUM(I23:I28)</f>
        <v>0</v>
      </c>
      <c r="J29" s="733">
        <f t="shared" si="1"/>
        <v>280</v>
      </c>
      <c r="K29" s="621">
        <f>SUM(K23:K28)</f>
        <v>0</v>
      </c>
      <c r="L29" s="731">
        <f t="shared" si="1"/>
        <v>180</v>
      </c>
      <c r="M29" s="621">
        <f>SUM(M23:M28)</f>
        <v>0</v>
      </c>
      <c r="N29" s="731"/>
      <c r="O29" s="945">
        <f>SUM(O23:O28)</f>
        <v>0</v>
      </c>
      <c r="P29" s="975"/>
      <c r="Q29" s="842"/>
      <c r="R29" s="669">
        <f>SUM(R23:R28)</f>
        <v>14250</v>
      </c>
      <c r="S29" s="622">
        <f>SUM(S23:S28)</f>
        <v>0</v>
      </c>
    </row>
    <row r="30" spans="1:19" ht="13.5">
      <c r="A30" s="1762"/>
      <c r="B30" s="795"/>
      <c r="C30" s="730"/>
      <c r="D30" s="999"/>
      <c r="E30" s="1110"/>
      <c r="F30" s="1143"/>
      <c r="G30" s="864"/>
      <c r="H30" s="731"/>
      <c r="I30" s="732"/>
      <c r="J30" s="733"/>
      <c r="K30" s="732"/>
      <c r="L30" s="731"/>
      <c r="M30" s="732"/>
      <c r="N30" s="731"/>
      <c r="O30" s="810"/>
      <c r="P30" s="975"/>
      <c r="Q30" s="842"/>
      <c r="R30" s="1036"/>
      <c r="S30" s="1037"/>
    </row>
    <row r="31" spans="1:19" ht="13.5">
      <c r="A31" s="1762"/>
      <c r="B31" s="1756" t="s">
        <v>618</v>
      </c>
      <c r="C31" s="1757"/>
      <c r="D31" s="1757"/>
      <c r="E31" s="1757"/>
      <c r="F31" s="1757"/>
      <c r="G31" s="1758"/>
      <c r="H31" s="1759" t="s">
        <v>573</v>
      </c>
      <c r="I31" s="1760"/>
      <c r="J31" s="1759" t="s">
        <v>574</v>
      </c>
      <c r="K31" s="1760"/>
      <c r="L31" s="1759" t="s">
        <v>521</v>
      </c>
      <c r="M31" s="1760"/>
      <c r="N31" s="1759" t="s">
        <v>814</v>
      </c>
      <c r="O31" s="1760"/>
      <c r="P31" s="1044"/>
      <c r="Q31" s="988"/>
      <c r="R31" s="1011"/>
      <c r="S31" s="1045"/>
    </row>
    <row r="32" spans="1:19" ht="13.5">
      <c r="A32" s="1762"/>
      <c r="B32" s="626" t="s">
        <v>620</v>
      </c>
      <c r="C32" s="1046" t="s">
        <v>621</v>
      </c>
      <c r="D32" s="960" t="s">
        <v>622</v>
      </c>
      <c r="E32" s="1117"/>
      <c r="F32" s="1137"/>
      <c r="G32" s="1124"/>
      <c r="H32" s="1047">
        <f>'東津軽郡・むつ市・下北郡・弘前市（中津軽郡）'!U15</f>
        <v>1160</v>
      </c>
      <c r="I32" s="1015">
        <f>'東津軽郡・むつ市・下北郡・弘前市（中津軽郡）'!V15</f>
        <v>0</v>
      </c>
      <c r="J32" s="725">
        <f>'東津軽郡・むつ市・下北郡・弘前市（中津軽郡）'!Y13</f>
        <v>60</v>
      </c>
      <c r="K32" s="1248">
        <f>'東津軽郡・むつ市・下北郡・弘前市（中津軽郡）'!Z13</f>
        <v>0</v>
      </c>
      <c r="L32" s="1048">
        <f>'東津軽郡・むつ市・下北郡・弘前市（中津軽郡）'!Y11</f>
        <v>90</v>
      </c>
      <c r="M32" s="793">
        <f>'東津軽郡・むつ市・下北郡・弘前市（中津軽郡）'!Z11</f>
        <v>0</v>
      </c>
      <c r="N32" s="725"/>
      <c r="O32" s="726"/>
      <c r="P32" s="1049"/>
      <c r="Q32" s="1050"/>
      <c r="R32" s="669">
        <f>SUM(H32,J32,L32)</f>
        <v>1310</v>
      </c>
      <c r="S32" s="794">
        <f>SUM(I32,K32,M32)</f>
        <v>0</v>
      </c>
    </row>
    <row r="33" spans="1:19" ht="13.5">
      <c r="A33" s="1762"/>
      <c r="B33" s="852" t="s">
        <v>623</v>
      </c>
      <c r="C33" s="1252" t="s">
        <v>624</v>
      </c>
      <c r="D33" s="1245" t="s">
        <v>933</v>
      </c>
      <c r="E33" s="1114"/>
      <c r="F33" s="1132"/>
      <c r="G33" s="1051"/>
      <c r="H33" s="646">
        <f>'東津軽郡・むつ市・下北郡・弘前市（中津軽郡）'!U16</f>
        <v>1100</v>
      </c>
      <c r="I33" s="1022">
        <f>'東津軽郡・むつ市・下北郡・弘前市（中津軽郡）'!V16</f>
        <v>0</v>
      </c>
      <c r="J33" s="616">
        <f>'東津軽郡・むつ市・下北郡・弘前市（中津軽郡）'!Y14</f>
        <v>210</v>
      </c>
      <c r="K33" s="1248">
        <f>'東津軽郡・むつ市・下北郡・弘前市（中津軽郡）'!Z14</f>
        <v>0</v>
      </c>
      <c r="L33" s="617"/>
      <c r="M33" s="619"/>
      <c r="N33" s="745"/>
      <c r="O33" s="1249"/>
      <c r="P33" s="997"/>
      <c r="Q33" s="857"/>
      <c r="R33" s="669">
        <f>SUM(H33,J33,N33)</f>
        <v>1310</v>
      </c>
      <c r="S33" s="799">
        <f>SUM(I33,K33,O33)</f>
        <v>0</v>
      </c>
    </row>
    <row r="34" spans="1:19" ht="13.5">
      <c r="A34" s="1762"/>
      <c r="B34" s="858" t="s">
        <v>1005</v>
      </c>
      <c r="C34" s="1320" t="s">
        <v>1006</v>
      </c>
      <c r="D34" s="1245" t="s">
        <v>933</v>
      </c>
      <c r="E34" s="1136"/>
      <c r="F34" s="1242"/>
      <c r="G34" s="1043"/>
      <c r="H34" s="1243">
        <f>'東津軽郡・むつ市・下北郡・弘前市（中津軽郡）'!U17</f>
        <v>120</v>
      </c>
      <c r="I34" s="1022">
        <f>'東津軽郡・むつ市・下北郡・弘前市（中津軽郡）'!V17</f>
        <v>0</v>
      </c>
      <c r="J34" s="1052">
        <f>'東津軽郡・むつ市・下北郡・弘前市（中津軽郡）'!Y15</f>
        <v>70</v>
      </c>
      <c r="K34" s="1319">
        <f>'東津軽郡・むつ市・下北郡・弘前市（中津軽郡）'!Z15</f>
        <v>0</v>
      </c>
      <c r="L34" s="650"/>
      <c r="M34" s="1244"/>
      <c r="N34" s="745"/>
      <c r="O34" s="1053"/>
      <c r="P34" s="1001"/>
      <c r="Q34" s="1002"/>
      <c r="R34" s="976">
        <f>SUM(H34,J34)</f>
        <v>190</v>
      </c>
      <c r="S34" s="799">
        <f>SUM(I34,K34)</f>
        <v>0</v>
      </c>
    </row>
    <row r="35" spans="1:19" ht="13.5">
      <c r="A35" s="1762"/>
      <c r="B35" s="858" t="s">
        <v>1046</v>
      </c>
      <c r="C35" s="1320" t="s">
        <v>1047</v>
      </c>
      <c r="D35" s="1351"/>
      <c r="E35" s="1136"/>
      <c r="F35" s="1242"/>
      <c r="G35" s="1043"/>
      <c r="H35" s="1243"/>
      <c r="I35" s="1022"/>
      <c r="J35" s="1052"/>
      <c r="K35" s="1319"/>
      <c r="L35" s="650"/>
      <c r="M35" s="1244"/>
      <c r="N35" s="745">
        <f>'東津軽郡・むつ市・下北郡・弘前市（中津軽郡）'!Y17</f>
        <v>100</v>
      </c>
      <c r="O35" s="1249">
        <f>'東津軽郡・むつ市・下北郡・弘前市（中津軽郡）'!Z17</f>
        <v>0</v>
      </c>
      <c r="P35" s="1001"/>
      <c r="Q35" s="1002"/>
      <c r="R35" s="682">
        <f>SUM(H35,J35,N35)</f>
        <v>100</v>
      </c>
      <c r="S35" s="799">
        <f>SUM(I35,K35,O35)</f>
        <v>0</v>
      </c>
    </row>
    <row r="36" spans="1:19" ht="13.5">
      <c r="A36" s="1762"/>
      <c r="B36" s="858" t="s">
        <v>619</v>
      </c>
      <c r="C36" s="869" t="s">
        <v>579</v>
      </c>
      <c r="D36" s="870"/>
      <c r="E36" s="1116"/>
      <c r="F36" s="1134"/>
      <c r="G36" s="1042"/>
      <c r="H36" s="1026">
        <f>SUM(H32:H34)</f>
        <v>2380</v>
      </c>
      <c r="I36" s="755">
        <f>SUM(I32:I34)</f>
        <v>0</v>
      </c>
      <c r="J36" s="1052">
        <f>SUM(J32:J34)</f>
        <v>340</v>
      </c>
      <c r="K36" s="1250">
        <f>SUM(K32:K34)</f>
        <v>0</v>
      </c>
      <c r="L36" s="650">
        <f>SUM(L32:L33)</f>
        <v>90</v>
      </c>
      <c r="M36" s="621">
        <f>SUM(M32)</f>
        <v>0</v>
      </c>
      <c r="N36" s="745">
        <f>SUM(N32:N34)</f>
        <v>0</v>
      </c>
      <c r="O36" s="1251">
        <f>SUM(O32:O34)</f>
        <v>0</v>
      </c>
      <c r="P36" s="1001"/>
      <c r="Q36" s="1002"/>
      <c r="R36" s="682">
        <f>SUM(H36,J36,L36,N36)</f>
        <v>2810</v>
      </c>
      <c r="S36" s="622">
        <f>SUM(I36,K36,M36,O36)</f>
        <v>0</v>
      </c>
    </row>
    <row r="37" spans="1:19" ht="13.5">
      <c r="A37" s="1763"/>
      <c r="B37" s="1054"/>
      <c r="C37" s="1055"/>
      <c r="D37" s="770"/>
      <c r="E37" s="1136"/>
      <c r="F37" s="652"/>
      <c r="G37" s="1043"/>
      <c r="H37" s="743"/>
      <c r="I37" s="741"/>
      <c r="J37" s="742"/>
      <c r="K37" s="741"/>
      <c r="L37" s="743"/>
      <c r="M37" s="741"/>
      <c r="N37" s="1056"/>
      <c r="O37" s="1053"/>
      <c r="P37" s="1057"/>
      <c r="Q37" s="875"/>
      <c r="R37" s="682"/>
      <c r="S37" s="1003"/>
    </row>
    <row r="38" spans="1:19" ht="13.5" customHeight="1">
      <c r="A38" s="1764" t="s">
        <v>898</v>
      </c>
      <c r="B38" s="990" t="s">
        <v>611</v>
      </c>
      <c r="C38" s="1038" t="s">
        <v>612</v>
      </c>
      <c r="D38" s="992" t="s">
        <v>883</v>
      </c>
      <c r="E38" s="1113">
        <f>'東津軽郡・むつ市・下北郡・弘前市（中津軽郡）'!E19</f>
        <v>1150</v>
      </c>
      <c r="F38" s="1144">
        <v>-1000</v>
      </c>
      <c r="G38" s="1121">
        <f>'東津軽郡・むつ市・下北郡・弘前市（中津軽郡）'!F19</f>
        <v>0</v>
      </c>
      <c r="H38" s="749"/>
      <c r="I38" s="915"/>
      <c r="J38" s="749"/>
      <c r="K38" s="750"/>
      <c r="L38" s="916"/>
      <c r="M38" s="915"/>
      <c r="N38" s="749"/>
      <c r="O38" s="993"/>
      <c r="P38" s="994"/>
      <c r="Q38" s="919"/>
      <c r="R38" s="974">
        <f>SUM(E38,N38)</f>
        <v>1150</v>
      </c>
      <c r="S38" s="598">
        <f>SUM(G38,O38)</f>
        <v>0</v>
      </c>
    </row>
    <row r="39" spans="1:19" ht="13.5">
      <c r="A39" s="1765"/>
      <c r="B39" s="958" t="s">
        <v>613</v>
      </c>
      <c r="C39" s="708" t="s">
        <v>614</v>
      </c>
      <c r="D39" s="1039"/>
      <c r="E39" s="1125">
        <f>'東津軽郡・むつ市・下北郡・弘前市（中津軽郡）'!E20</f>
        <v>400</v>
      </c>
      <c r="F39" s="1145">
        <v>-400</v>
      </c>
      <c r="G39" s="596">
        <f>'東津軽郡・むつ市・下北郡・弘前市（中津軽郡）'!F20</f>
        <v>0</v>
      </c>
      <c r="H39" s="731"/>
      <c r="I39" s="846"/>
      <c r="J39" s="731"/>
      <c r="K39" s="732"/>
      <c r="L39" s="809"/>
      <c r="M39" s="846"/>
      <c r="N39" s="731"/>
      <c r="O39" s="995"/>
      <c r="P39" s="996"/>
      <c r="Q39" s="842"/>
      <c r="R39" s="669">
        <f>SUM(E39,N39)</f>
        <v>400</v>
      </c>
      <c r="S39" s="735">
        <f>SUM(G39,O39)</f>
        <v>0</v>
      </c>
    </row>
    <row r="40" spans="1:19" ht="13.5">
      <c r="A40" s="1765"/>
      <c r="B40" s="958" t="s">
        <v>615</v>
      </c>
      <c r="C40" s="708" t="s">
        <v>616</v>
      </c>
      <c r="D40" s="960" t="s">
        <v>536</v>
      </c>
      <c r="E40" s="1126">
        <f>'東津軽郡・むつ市・下北郡・弘前市（中津軽郡）'!E21</f>
        <v>440</v>
      </c>
      <c r="F40" s="1146">
        <v>-400</v>
      </c>
      <c r="G40" s="596">
        <f>'東津軽郡・むつ市・下北郡・弘前市（中津軽郡）'!F21</f>
        <v>0</v>
      </c>
      <c r="H40" s="731"/>
      <c r="I40" s="846"/>
      <c r="J40" s="731"/>
      <c r="K40" s="732"/>
      <c r="L40" s="809"/>
      <c r="M40" s="846"/>
      <c r="N40" s="731"/>
      <c r="O40" s="757"/>
      <c r="P40" s="996"/>
      <c r="Q40" s="842"/>
      <c r="R40" s="669">
        <f>SUM(E40,N40)</f>
        <v>440</v>
      </c>
      <c r="S40" s="735">
        <f>SUM(G40,O40)</f>
        <v>0</v>
      </c>
    </row>
    <row r="41" spans="1:19" ht="13.5">
      <c r="A41" s="1765"/>
      <c r="B41" s="795" t="s">
        <v>617</v>
      </c>
      <c r="C41" s="1040" t="s">
        <v>579</v>
      </c>
      <c r="D41" s="890"/>
      <c r="E41" s="1114">
        <f>SUM(E38:E40)</f>
        <v>1990</v>
      </c>
      <c r="F41" s="1142">
        <f>SUM(F38:F40)</f>
        <v>-1800</v>
      </c>
      <c r="G41" s="1120">
        <f>SUM(G38:G40)</f>
        <v>0</v>
      </c>
      <c r="H41" s="731"/>
      <c r="I41" s="732"/>
      <c r="J41" s="733"/>
      <c r="K41" s="732"/>
      <c r="L41" s="731"/>
      <c r="M41" s="732"/>
      <c r="N41" s="709"/>
      <c r="O41" s="995">
        <f>SUM(O38:O40)</f>
        <v>0</v>
      </c>
      <c r="P41" s="997"/>
      <c r="Q41" s="857"/>
      <c r="R41" s="604">
        <f>SUM(R38:R40)</f>
        <v>1990</v>
      </c>
      <c r="S41" s="622">
        <f>SUM(S38:S40)</f>
        <v>0</v>
      </c>
    </row>
    <row r="42" spans="1:19" ht="13.5">
      <c r="A42" s="1766"/>
      <c r="B42" s="768"/>
      <c r="C42" s="998"/>
      <c r="D42" s="999"/>
      <c r="E42" s="1112"/>
      <c r="F42" s="1147"/>
      <c r="G42" s="864"/>
      <c r="H42" s="743"/>
      <c r="I42" s="741"/>
      <c r="J42" s="742"/>
      <c r="K42" s="741"/>
      <c r="L42" s="743"/>
      <c r="M42" s="741"/>
      <c r="N42" s="743"/>
      <c r="O42" s="1000"/>
      <c r="P42" s="1001"/>
      <c r="Q42" s="1002"/>
      <c r="R42" s="698"/>
      <c r="S42" s="1041"/>
    </row>
    <row r="43" spans="1:19" s="413" customFormat="1" ht="13.5" customHeight="1">
      <c r="A43" s="1619" t="s">
        <v>584</v>
      </c>
      <c r="B43" s="1620"/>
      <c r="C43" s="1627"/>
      <c r="D43" s="1627"/>
      <c r="E43" s="1627"/>
      <c r="F43" s="1627"/>
      <c r="G43" s="1627"/>
      <c r="H43" s="1627"/>
      <c r="I43" s="1627"/>
      <c r="J43" s="1627"/>
      <c r="K43" s="1627"/>
      <c r="L43" s="1627"/>
      <c r="M43" s="1627"/>
      <c r="N43" s="1627"/>
      <c r="O43" s="1627"/>
      <c r="P43" s="1627"/>
      <c r="Q43" s="1627"/>
      <c r="R43" s="1627"/>
      <c r="S43" s="1628"/>
    </row>
    <row r="44" spans="1:19" s="413" customFormat="1" ht="13.5" customHeight="1">
      <c r="A44" s="1096"/>
      <c r="B44" s="1629"/>
      <c r="C44" s="1629"/>
      <c r="D44" s="1629"/>
      <c r="E44" s="1629"/>
      <c r="F44" s="1629"/>
      <c r="G44" s="1629"/>
      <c r="H44" s="1629"/>
      <c r="I44" s="1629"/>
      <c r="J44" s="1629"/>
      <c r="K44" s="1629"/>
      <c r="L44" s="1629"/>
      <c r="M44" s="1629"/>
      <c r="N44" s="1629"/>
      <c r="O44" s="1629"/>
      <c r="P44" s="1629"/>
      <c r="Q44" s="1629"/>
      <c r="R44" s="1629"/>
      <c r="S44" s="1630"/>
    </row>
    <row r="45" spans="1:19" s="413" customFormat="1" ht="13.5" customHeight="1">
      <c r="A45" s="1096"/>
      <c r="B45" s="1629"/>
      <c r="C45" s="1629"/>
      <c r="D45" s="1629"/>
      <c r="E45" s="1629"/>
      <c r="F45" s="1629"/>
      <c r="G45" s="1629"/>
      <c r="H45" s="1629"/>
      <c r="I45" s="1629"/>
      <c r="J45" s="1629"/>
      <c r="K45" s="1629"/>
      <c r="L45" s="1629"/>
      <c r="M45" s="1629"/>
      <c r="N45" s="1629"/>
      <c r="O45" s="1629"/>
      <c r="P45" s="1629"/>
      <c r="Q45" s="1629"/>
      <c r="R45" s="1629"/>
      <c r="S45" s="1630"/>
    </row>
    <row r="46" spans="1:19" s="413" customFormat="1" ht="13.5" customHeight="1">
      <c r="A46" s="1096"/>
      <c r="B46" s="1629"/>
      <c r="C46" s="1629"/>
      <c r="D46" s="1629"/>
      <c r="E46" s="1629"/>
      <c r="F46" s="1629"/>
      <c r="G46" s="1629"/>
      <c r="H46" s="1629"/>
      <c r="I46" s="1629"/>
      <c r="J46" s="1629"/>
      <c r="K46" s="1629"/>
      <c r="L46" s="1629"/>
      <c r="M46" s="1629"/>
      <c r="N46" s="1629"/>
      <c r="O46" s="1629"/>
      <c r="P46" s="1629"/>
      <c r="Q46" s="1629"/>
      <c r="R46" s="1629"/>
      <c r="S46" s="1630"/>
    </row>
    <row r="47" spans="1:19" s="413" customFormat="1" ht="13.5" customHeight="1">
      <c r="A47" s="1096"/>
      <c r="B47" s="1629"/>
      <c r="C47" s="1629"/>
      <c r="D47" s="1629"/>
      <c r="E47" s="1629"/>
      <c r="F47" s="1629"/>
      <c r="G47" s="1629"/>
      <c r="H47" s="1629"/>
      <c r="I47" s="1629"/>
      <c r="J47" s="1629"/>
      <c r="K47" s="1629"/>
      <c r="L47" s="1629"/>
      <c r="M47" s="1629"/>
      <c r="N47" s="1629"/>
      <c r="O47" s="1629"/>
      <c r="P47" s="1629"/>
      <c r="Q47" s="1629"/>
      <c r="R47" s="1629"/>
      <c r="S47" s="1630"/>
    </row>
    <row r="48" spans="1:19" s="413" customFormat="1" ht="13.5" customHeight="1">
      <c r="A48" s="1096"/>
      <c r="B48" s="1629"/>
      <c r="C48" s="1629"/>
      <c r="D48" s="1629"/>
      <c r="E48" s="1629"/>
      <c r="F48" s="1629"/>
      <c r="G48" s="1629"/>
      <c r="H48" s="1629"/>
      <c r="I48" s="1629"/>
      <c r="J48" s="1629"/>
      <c r="K48" s="1629"/>
      <c r="L48" s="1629"/>
      <c r="M48" s="1629"/>
      <c r="N48" s="1629"/>
      <c r="O48" s="1629"/>
      <c r="P48" s="1629"/>
      <c r="Q48" s="1629"/>
      <c r="R48" s="1629"/>
      <c r="S48" s="1630"/>
    </row>
    <row r="49" spans="1:19" s="413" customFormat="1" ht="13.5" customHeight="1">
      <c r="A49" s="1096"/>
      <c r="B49" s="1629"/>
      <c r="C49" s="1629"/>
      <c r="D49" s="1629"/>
      <c r="E49" s="1629"/>
      <c r="F49" s="1629"/>
      <c r="G49" s="1629"/>
      <c r="H49" s="1629"/>
      <c r="I49" s="1629"/>
      <c r="J49" s="1629"/>
      <c r="K49" s="1629"/>
      <c r="L49" s="1629"/>
      <c r="M49" s="1629"/>
      <c r="N49" s="1629"/>
      <c r="O49" s="1629"/>
      <c r="P49" s="1629"/>
      <c r="Q49" s="1629"/>
      <c r="R49" s="1629"/>
      <c r="S49" s="1630"/>
    </row>
    <row r="50" spans="1:19" s="413" customFormat="1" ht="13.5" customHeight="1">
      <c r="A50" s="1096"/>
      <c r="B50" s="1629"/>
      <c r="C50" s="1629"/>
      <c r="D50" s="1629"/>
      <c r="E50" s="1629"/>
      <c r="F50" s="1629"/>
      <c r="G50" s="1629"/>
      <c r="H50" s="1629"/>
      <c r="I50" s="1629"/>
      <c r="J50" s="1629"/>
      <c r="K50" s="1629"/>
      <c r="L50" s="1629"/>
      <c r="M50" s="1629"/>
      <c r="N50" s="1629"/>
      <c r="O50" s="1629"/>
      <c r="P50" s="1629"/>
      <c r="Q50" s="1629"/>
      <c r="R50" s="1629"/>
      <c r="S50" s="1630"/>
    </row>
    <row r="51" spans="1:19" s="413" customFormat="1" ht="13.5" customHeight="1">
      <c r="A51" s="1096"/>
      <c r="B51" s="1629"/>
      <c r="C51" s="1629"/>
      <c r="D51" s="1629"/>
      <c r="E51" s="1629"/>
      <c r="F51" s="1629"/>
      <c r="G51" s="1629"/>
      <c r="H51" s="1629"/>
      <c r="I51" s="1629"/>
      <c r="J51" s="1629"/>
      <c r="K51" s="1629"/>
      <c r="L51" s="1629"/>
      <c r="M51" s="1629"/>
      <c r="N51" s="1629"/>
      <c r="O51" s="1629"/>
      <c r="P51" s="1629"/>
      <c r="Q51" s="1629"/>
      <c r="R51" s="1629"/>
      <c r="S51" s="1630"/>
    </row>
    <row r="52" spans="1:19" s="413" customFormat="1" ht="13.5" customHeight="1">
      <c r="A52" s="1097"/>
      <c r="B52" s="1629"/>
      <c r="C52" s="1629"/>
      <c r="D52" s="1629"/>
      <c r="E52" s="1629"/>
      <c r="F52" s="1629"/>
      <c r="G52" s="1629"/>
      <c r="H52" s="1629"/>
      <c r="I52" s="1629"/>
      <c r="J52" s="1629"/>
      <c r="K52" s="1629"/>
      <c r="L52" s="1629"/>
      <c r="M52" s="1629"/>
      <c r="N52" s="1629"/>
      <c r="O52" s="1629"/>
      <c r="P52" s="1629"/>
      <c r="Q52" s="1629"/>
      <c r="R52" s="1629"/>
      <c r="S52" s="1630"/>
    </row>
    <row r="53" spans="1:19" s="413" customFormat="1" ht="13.5" customHeight="1" thickBot="1">
      <c r="A53" s="1098"/>
      <c r="B53" s="1631"/>
      <c r="C53" s="1631"/>
      <c r="D53" s="1631"/>
      <c r="E53" s="1631"/>
      <c r="F53" s="1631"/>
      <c r="G53" s="1631"/>
      <c r="H53" s="1631"/>
      <c r="I53" s="1631"/>
      <c r="J53" s="1631"/>
      <c r="K53" s="1631"/>
      <c r="L53" s="1631"/>
      <c r="M53" s="1631"/>
      <c r="N53" s="1631"/>
      <c r="O53" s="1631"/>
      <c r="P53" s="1631"/>
      <c r="Q53" s="1631"/>
      <c r="R53" s="1631"/>
      <c r="S53" s="1632"/>
    </row>
    <row r="54" spans="1:19" s="413" customFormat="1" ht="13.5" customHeight="1">
      <c r="A54" s="715" t="s">
        <v>585</v>
      </c>
      <c r="B54" s="716" t="s">
        <v>997</v>
      </c>
      <c r="C54" s="717"/>
      <c r="D54" s="717"/>
      <c r="E54" s="717"/>
      <c r="F54" s="717"/>
      <c r="G54" s="717"/>
      <c r="H54" s="717"/>
      <c r="I54" s="717"/>
      <c r="J54" s="717"/>
      <c r="K54" s="717"/>
      <c r="L54" s="717"/>
      <c r="M54" s="717"/>
      <c r="N54" s="717"/>
      <c r="O54" s="717"/>
      <c r="P54" s="717"/>
      <c r="Q54" s="717"/>
      <c r="R54" s="1614">
        <f>'青森市'!A1</f>
        <v>45383</v>
      </c>
      <c r="S54" s="1614"/>
    </row>
    <row r="55" spans="1:19" s="413" customFormat="1" ht="13.5" customHeight="1">
      <c r="A55" s="715"/>
      <c r="B55" s="716"/>
      <c r="C55" s="717"/>
      <c r="D55" s="717"/>
      <c r="E55" s="717"/>
      <c r="F55" s="717"/>
      <c r="G55" s="717"/>
      <c r="H55" s="717"/>
      <c r="I55" s="717"/>
      <c r="J55" s="717"/>
      <c r="K55" s="717"/>
      <c r="L55" s="717"/>
      <c r="M55" s="717"/>
      <c r="N55" s="717"/>
      <c r="O55" s="717"/>
      <c r="P55" s="717"/>
      <c r="Q55" s="717"/>
      <c r="R55" s="696"/>
      <c r="S55" s="696"/>
    </row>
    <row r="56" spans="1:19" s="413" customFormat="1" ht="13.5" customHeight="1">
      <c r="A56" s="696"/>
      <c r="B56" s="1058"/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</row>
    <row r="57" spans="1:19" s="413" customFormat="1" ht="12">
      <c r="A57" s="696"/>
      <c r="B57" s="696"/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</row>
    <row r="58" spans="1:19" s="413" customFormat="1" ht="12">
      <c r="A58" s="696"/>
      <c r="B58" s="716"/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</row>
    <row r="59" spans="1:19" ht="13.5">
      <c r="A59" s="579"/>
      <c r="B59" s="1082"/>
      <c r="C59" s="1082"/>
      <c r="D59" s="1082"/>
      <c r="E59" s="1082"/>
      <c r="F59" s="1082"/>
      <c r="G59" s="1082"/>
      <c r="H59" s="1082"/>
      <c r="I59" s="1082"/>
      <c r="J59" s="1082"/>
      <c r="K59" s="1082"/>
      <c r="L59" s="1082"/>
      <c r="M59" s="1082"/>
      <c r="N59" s="1082"/>
      <c r="O59" s="1082"/>
      <c r="P59" s="1082"/>
      <c r="Q59" s="1082"/>
      <c r="R59" s="1082"/>
      <c r="S59" s="1082"/>
    </row>
    <row r="60" spans="1:19" ht="13.5">
      <c r="A60" s="579"/>
      <c r="B60" s="1082"/>
      <c r="C60" s="1082"/>
      <c r="D60" s="1082"/>
      <c r="E60" s="1082"/>
      <c r="F60" s="1082"/>
      <c r="G60" s="1082"/>
      <c r="H60" s="1082"/>
      <c r="I60" s="1082"/>
      <c r="J60" s="1082"/>
      <c r="K60" s="1082"/>
      <c r="L60" s="1082"/>
      <c r="M60" s="1082"/>
      <c r="N60" s="1082"/>
      <c r="O60" s="1082"/>
      <c r="P60" s="1082"/>
      <c r="Q60" s="1082"/>
      <c r="R60" s="1082"/>
      <c r="S60" s="1082"/>
    </row>
    <row r="61" spans="1:19" ht="13.5">
      <c r="A61" s="579"/>
      <c r="B61" s="1082"/>
      <c r="C61" s="1082"/>
      <c r="D61" s="1082"/>
      <c r="E61" s="1082"/>
      <c r="F61" s="1082"/>
      <c r="G61" s="1082"/>
      <c r="H61" s="1082"/>
      <c r="I61" s="1082"/>
      <c r="J61" s="1082"/>
      <c r="K61" s="1082"/>
      <c r="L61" s="1082"/>
      <c r="M61" s="1082"/>
      <c r="N61" s="1082"/>
      <c r="O61" s="1082"/>
      <c r="P61" s="1082"/>
      <c r="Q61" s="1082"/>
      <c r="R61" s="1083"/>
      <c r="S61" s="1082"/>
    </row>
    <row r="62" spans="1:19" ht="13.5">
      <c r="A62" s="579"/>
      <c r="B62" s="1082"/>
      <c r="C62" s="1082"/>
      <c r="D62" s="1082"/>
      <c r="E62" s="1082"/>
      <c r="F62" s="1082"/>
      <c r="G62" s="1082"/>
      <c r="H62" s="1082"/>
      <c r="I62" s="1082"/>
      <c r="J62" s="1082"/>
      <c r="K62" s="1082"/>
      <c r="L62" s="1082"/>
      <c r="M62" s="1082"/>
      <c r="N62" s="1082"/>
      <c r="O62" s="1082"/>
      <c r="P62" s="1082"/>
      <c r="Q62" s="1082"/>
      <c r="R62" s="1082"/>
      <c r="S62" s="1082"/>
    </row>
    <row r="63" spans="1:19" ht="13.5">
      <c r="A63" s="579"/>
      <c r="B63" s="1082"/>
      <c r="C63" s="1082"/>
      <c r="D63" s="1082"/>
      <c r="E63" s="1082"/>
      <c r="F63" s="1082"/>
      <c r="G63" s="1082"/>
      <c r="H63" s="1082"/>
      <c r="I63" s="1082"/>
      <c r="J63" s="1082"/>
      <c r="K63" s="1082"/>
      <c r="L63" s="1082"/>
      <c r="M63" s="1082"/>
      <c r="N63" s="1082"/>
      <c r="O63" s="1082"/>
      <c r="P63" s="1082"/>
      <c r="Q63" s="1082"/>
      <c r="R63" s="1082"/>
      <c r="S63" s="1082"/>
    </row>
    <row r="64" spans="1:19" ht="13.5">
      <c r="A64" s="579"/>
      <c r="B64" s="1082"/>
      <c r="C64" s="1082"/>
      <c r="D64" s="1082"/>
      <c r="E64" s="1082"/>
      <c r="F64" s="1082"/>
      <c r="G64" s="1082"/>
      <c r="H64" s="1082"/>
      <c r="I64" s="1082"/>
      <c r="J64" s="1082"/>
      <c r="K64" s="1082"/>
      <c r="L64" s="1082"/>
      <c r="M64" s="1082"/>
      <c r="N64" s="1082"/>
      <c r="O64" s="1082"/>
      <c r="P64" s="1082"/>
      <c r="Q64" s="1082"/>
      <c r="R64" s="1082"/>
      <c r="S64" s="1082"/>
    </row>
    <row r="65" spans="1:19" ht="13.5">
      <c r="A65" s="579"/>
      <c r="B65" s="1082"/>
      <c r="C65" s="1082"/>
      <c r="D65" s="1082"/>
      <c r="E65" s="1082"/>
      <c r="F65" s="1082"/>
      <c r="G65" s="1082"/>
      <c r="H65" s="1082"/>
      <c r="I65" s="1082"/>
      <c r="J65" s="1082"/>
      <c r="K65" s="1082"/>
      <c r="L65" s="1082"/>
      <c r="M65" s="1082"/>
      <c r="N65" s="1082"/>
      <c r="O65" s="1082"/>
      <c r="P65" s="1082"/>
      <c r="Q65" s="1082"/>
      <c r="R65" s="1082"/>
      <c r="S65" s="1082"/>
    </row>
  </sheetData>
  <sheetProtection/>
  <mergeCells count="49">
    <mergeCell ref="R3:S3"/>
    <mergeCell ref="H4:I7"/>
    <mergeCell ref="N4:O4"/>
    <mergeCell ref="K12:L12"/>
    <mergeCell ref="N12:O12"/>
    <mergeCell ref="P12:Q12"/>
    <mergeCell ref="P8:S10"/>
    <mergeCell ref="P11:Q11"/>
    <mergeCell ref="R11:S11"/>
    <mergeCell ref="H1:P2"/>
    <mergeCell ref="Q2:S2"/>
    <mergeCell ref="A3:A6"/>
    <mergeCell ref="B3:G5"/>
    <mergeCell ref="K3:M4"/>
    <mergeCell ref="N3:O3"/>
    <mergeCell ref="P3:Q3"/>
    <mergeCell ref="P4:S6"/>
    <mergeCell ref="K5:O6"/>
    <mergeCell ref="B6:G6"/>
    <mergeCell ref="C7:D7"/>
    <mergeCell ref="K7:L7"/>
    <mergeCell ref="N7:O7"/>
    <mergeCell ref="A8:D10"/>
    <mergeCell ref="E8:G9"/>
    <mergeCell ref="K8:O9"/>
    <mergeCell ref="H9:I12"/>
    <mergeCell ref="K10:O11"/>
    <mergeCell ref="A12:D12"/>
    <mergeCell ref="E12:G12"/>
    <mergeCell ref="J31:K31"/>
    <mergeCell ref="L31:M31"/>
    <mergeCell ref="N31:O31"/>
    <mergeCell ref="R12:S12"/>
    <mergeCell ref="E13:G13"/>
    <mergeCell ref="H13:I13"/>
    <mergeCell ref="J13:K13"/>
    <mergeCell ref="L13:M13"/>
    <mergeCell ref="N13:O13"/>
    <mergeCell ref="P13:Q13"/>
    <mergeCell ref="A43:B43"/>
    <mergeCell ref="C43:S43"/>
    <mergeCell ref="B44:S53"/>
    <mergeCell ref="R54:S54"/>
    <mergeCell ref="R13:S13"/>
    <mergeCell ref="A15:A22"/>
    <mergeCell ref="B31:G31"/>
    <mergeCell ref="H31:I31"/>
    <mergeCell ref="A23:A37"/>
    <mergeCell ref="A38:A42"/>
  </mergeCells>
  <conditionalFormatting sqref="A8:D10">
    <cfRule type="cellIs" priority="49" dxfId="531" operator="equal">
      <formula>0</formula>
    </cfRule>
  </conditionalFormatting>
  <conditionalFormatting sqref="C7:D7">
    <cfRule type="cellIs" priority="48" dxfId="531" operator="equal">
      <formula>0</formula>
    </cfRule>
  </conditionalFormatting>
  <conditionalFormatting sqref="G22 G30 G42">
    <cfRule type="expression" priority="47" dxfId="63">
      <formula>E22&lt;G22</formula>
    </cfRule>
  </conditionalFormatting>
  <conditionalFormatting sqref="I26:I28 S42">
    <cfRule type="expression" priority="45" dxfId="63">
      <formula>H26&lt;I26</formula>
    </cfRule>
  </conditionalFormatting>
  <conditionalFormatting sqref="K26:K28">
    <cfRule type="expression" priority="44" dxfId="63">
      <formula>J26&lt;K26</formula>
    </cfRule>
  </conditionalFormatting>
  <conditionalFormatting sqref="M26:M28">
    <cfRule type="expression" priority="43" dxfId="63">
      <formula>L26&lt;M26</formula>
    </cfRule>
  </conditionalFormatting>
  <conditionalFormatting sqref="O27:O29">
    <cfRule type="expression" priority="42" dxfId="63">
      <formula>N27&lt;O27</formula>
    </cfRule>
  </conditionalFormatting>
  <conditionalFormatting sqref="O38:O41">
    <cfRule type="expression" priority="41" dxfId="63">
      <formula>N38&lt;O38</formula>
    </cfRule>
  </conditionalFormatting>
  <conditionalFormatting sqref="S22">
    <cfRule type="expression" priority="36" dxfId="63">
      <formula>R22&lt;S22</formula>
    </cfRule>
  </conditionalFormatting>
  <conditionalFormatting sqref="O29 O41 S22 S42">
    <cfRule type="cellIs" priority="35" dxfId="531" operator="equal">
      <formula>0</formula>
    </cfRule>
  </conditionalFormatting>
  <conditionalFormatting sqref="A12:F12 J6 N7 H9 N12 P4:S6 P8:S10 I3 K3 K5 I8 K7:K8 J11 K10 K12 E8:F8 J4 J9">
    <cfRule type="cellIs" priority="34" dxfId="531" operator="equal">
      <formula>0</formula>
    </cfRule>
  </conditionalFormatting>
  <conditionalFormatting sqref="G21">
    <cfRule type="cellIs" priority="33" dxfId="531" operator="between" stopIfTrue="1">
      <formula>0</formula>
      <formula>0</formula>
    </cfRule>
  </conditionalFormatting>
  <conditionalFormatting sqref="G29">
    <cfRule type="cellIs" priority="32" dxfId="531" operator="between" stopIfTrue="1">
      <formula>0</formula>
      <formula>0</formula>
    </cfRule>
  </conditionalFormatting>
  <conditionalFormatting sqref="G41">
    <cfRule type="cellIs" priority="31" dxfId="531" operator="between" stopIfTrue="1">
      <formula>0</formula>
      <formula>0</formula>
    </cfRule>
  </conditionalFormatting>
  <conditionalFormatting sqref="I29">
    <cfRule type="cellIs" priority="30" dxfId="531" operator="between" stopIfTrue="1">
      <formula>0</formula>
      <formula>0</formula>
    </cfRule>
  </conditionalFormatting>
  <conditionalFormatting sqref="K29">
    <cfRule type="cellIs" priority="27" dxfId="531" operator="between" stopIfTrue="1">
      <formula>0</formula>
      <formula>0</formula>
    </cfRule>
  </conditionalFormatting>
  <conditionalFormatting sqref="M29">
    <cfRule type="cellIs" priority="26" dxfId="531" operator="between" stopIfTrue="1">
      <formula>0</formula>
      <formula>0</formula>
    </cfRule>
  </conditionalFormatting>
  <conditionalFormatting sqref="O21">
    <cfRule type="cellIs" priority="24" dxfId="531" operator="between" stopIfTrue="1">
      <formula>0</formula>
      <formula>0</formula>
    </cfRule>
  </conditionalFormatting>
  <conditionalFormatting sqref="S21">
    <cfRule type="cellIs" priority="23" dxfId="531" operator="between" stopIfTrue="1">
      <formula>0</formula>
      <formula>0</formula>
    </cfRule>
  </conditionalFormatting>
  <conditionalFormatting sqref="S30">
    <cfRule type="expression" priority="22" dxfId="63">
      <formula>R30&lt;S30</formula>
    </cfRule>
  </conditionalFormatting>
  <conditionalFormatting sqref="S29">
    <cfRule type="cellIs" priority="21" dxfId="531" operator="between" stopIfTrue="1">
      <formula>0</formula>
      <formula>0</formula>
    </cfRule>
  </conditionalFormatting>
  <conditionalFormatting sqref="S41">
    <cfRule type="cellIs" priority="20" dxfId="531" operator="between" stopIfTrue="1">
      <formula>0</formula>
      <formula>0</formula>
    </cfRule>
  </conditionalFormatting>
  <conditionalFormatting sqref="S36">
    <cfRule type="cellIs" priority="11" dxfId="531" operator="between" stopIfTrue="1">
      <formula>0</formula>
      <formula>0</formula>
    </cfRule>
  </conditionalFormatting>
  <conditionalFormatting sqref="S31">
    <cfRule type="cellIs" priority="17" dxfId="531" operator="equal">
      <formula>0</formula>
    </cfRule>
  </conditionalFormatting>
  <conditionalFormatting sqref="S31">
    <cfRule type="expression" priority="16" dxfId="63">
      <formula>R31&lt;S31</formula>
    </cfRule>
  </conditionalFormatting>
  <conditionalFormatting sqref="S37">
    <cfRule type="expression" priority="15" dxfId="63">
      <formula>R37&lt;S37</formula>
    </cfRule>
  </conditionalFormatting>
  <conditionalFormatting sqref="S37">
    <cfRule type="cellIs" priority="14" dxfId="531" operator="equal">
      <formula>0</formula>
    </cfRule>
  </conditionalFormatting>
  <conditionalFormatting sqref="I36">
    <cfRule type="cellIs" priority="13" dxfId="531" operator="between" stopIfTrue="1">
      <formula>0</formula>
      <formula>0</formula>
    </cfRule>
  </conditionalFormatting>
  <conditionalFormatting sqref="M36">
    <cfRule type="cellIs" priority="12" dxfId="531" operator="between" stopIfTrue="1">
      <formula>0</formula>
      <formula>0</formula>
    </cfRule>
  </conditionalFormatting>
  <conditionalFormatting sqref="G23:G29 G38:G41 G15:G21">
    <cfRule type="expression" priority="10" dxfId="26" stopIfTrue="1">
      <formula>E15&lt;G15</formula>
    </cfRule>
  </conditionalFormatting>
  <conditionalFormatting sqref="I23:I25 I29 I32:I36 S32:S36">
    <cfRule type="expression" priority="9" dxfId="26" stopIfTrue="1">
      <formula>H23&lt;I23</formula>
    </cfRule>
  </conditionalFormatting>
  <conditionalFormatting sqref="K23:K25 K29">
    <cfRule type="expression" priority="8" dxfId="26" stopIfTrue="1">
      <formula>J23&lt;K23</formula>
    </cfRule>
  </conditionalFormatting>
  <conditionalFormatting sqref="M23:M25 M29 M32 M36">
    <cfRule type="expression" priority="7" dxfId="26" stopIfTrue="1">
      <formula>L23&lt;M23</formula>
    </cfRule>
  </conditionalFormatting>
  <conditionalFormatting sqref="S23:S29 S38:S41 S15:S21">
    <cfRule type="expression" priority="6" dxfId="26" stopIfTrue="1">
      <formula>R15&lt;S15</formula>
    </cfRule>
  </conditionalFormatting>
  <conditionalFormatting sqref="K32">
    <cfRule type="cellIs" priority="5" dxfId="191" operator="greaterThan" stopIfTrue="1">
      <formula>$J$32</formula>
    </cfRule>
  </conditionalFormatting>
  <conditionalFormatting sqref="K33">
    <cfRule type="cellIs" priority="4" dxfId="26" operator="greaterThan" stopIfTrue="1">
      <formula>$J$33</formula>
    </cfRule>
  </conditionalFormatting>
  <conditionalFormatting sqref="K34:K35">
    <cfRule type="cellIs" priority="3" dxfId="26" operator="greaterThan" stopIfTrue="1">
      <formula>$J$34</formula>
    </cfRule>
  </conditionalFormatting>
  <conditionalFormatting sqref="G18">
    <cfRule type="cellIs" priority="2" dxfId="531" operator="between" stopIfTrue="1">
      <formula>0</formula>
      <formula>0</formula>
    </cfRule>
  </conditionalFormatting>
  <conditionalFormatting sqref="S18">
    <cfRule type="cellIs" priority="1" dxfId="531" operator="between" stopIfTrue="1">
      <formula>0</formula>
      <formula>0</formula>
    </cfRule>
  </conditionalFormatting>
  <dataValidations count="2">
    <dataValidation operator="greaterThanOrEqual" allowBlank="1" showInputMessage="1" showErrorMessage="1" error="数値以外入力不可！" imeMode="halfAlpha" sqref="E15:S30 E32:S42"/>
    <dataValidation allowBlank="1" showInputMessage="1" showErrorMessage="1" imeMode="on" sqref="P11 R11 B3:G5 E8:F8 P8:S10 J4 J6 K5 K12 P4:S6 I8 K3 N7 J9 K10 A12:F12 J11 I3 K7:K8 N12 H9:I12"/>
  </dataValidations>
  <printOptions/>
  <pageMargins left="0.7" right="0.7" top="0.75" bottom="0.75" header="0.3" footer="0.3"/>
  <pageSetup fitToHeight="1" fitToWidth="1" horizontalDpi="600" verticalDpi="600" orientation="portrait" paperSize="9" scale="81" r:id="rId1"/>
  <ignoredErrors>
    <ignoredError sqref="B19:B21 B23:B29 B38:B41 B15" numberStoredAsText="1"/>
    <ignoredError sqref="P4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A1:S76"/>
  <sheetViews>
    <sheetView showGridLines="0" showZeros="0" zoomScalePageLayoutView="0" workbookViewId="0" topLeftCell="A1">
      <selection activeCell="A3" sqref="A3:E4"/>
    </sheetView>
  </sheetViews>
  <sheetFormatPr defaultColWidth="9.00390625" defaultRowHeight="13.5"/>
  <cols>
    <col min="1" max="1" width="3.50390625" style="412" customWidth="1"/>
    <col min="2" max="2" width="5.625" style="412" customWidth="1"/>
    <col min="3" max="3" width="10.00390625" style="412" customWidth="1"/>
    <col min="4" max="4" width="2.75390625" style="412" customWidth="1"/>
    <col min="5" max="7" width="6.25390625" style="412" customWidth="1"/>
    <col min="8" max="8" width="5.625" style="412" customWidth="1"/>
    <col min="9" max="9" width="5.75390625" style="412" customWidth="1"/>
    <col min="10" max="10" width="5.625" style="412" customWidth="1"/>
    <col min="11" max="11" width="5.875" style="412" customWidth="1"/>
    <col min="12" max="12" width="5.375" style="412" customWidth="1"/>
    <col min="13" max="13" width="5.875" style="412" customWidth="1"/>
    <col min="14" max="14" width="5.375" style="412" customWidth="1"/>
    <col min="15" max="15" width="5.125" style="412" customWidth="1"/>
    <col min="16" max="16" width="5.375" style="412" customWidth="1"/>
    <col min="17" max="17" width="5.875" style="412" customWidth="1"/>
    <col min="18" max="19" width="6.375" style="412" customWidth="1"/>
    <col min="20" max="16384" width="9.00390625" style="412" customWidth="1"/>
  </cols>
  <sheetData>
    <row r="1" spans="1:19" ht="13.5">
      <c r="A1" s="578" t="s">
        <v>493</v>
      </c>
      <c r="B1" s="579"/>
      <c r="C1" s="579"/>
      <c r="D1" s="579"/>
      <c r="E1" s="579"/>
      <c r="F1" s="579"/>
      <c r="G1" s="579"/>
      <c r="H1" s="1730" t="s">
        <v>494</v>
      </c>
      <c r="I1" s="1730"/>
      <c r="J1" s="1730"/>
      <c r="K1" s="1730"/>
      <c r="L1" s="1730"/>
      <c r="M1" s="1730"/>
      <c r="N1" s="1730"/>
      <c r="O1" s="1730"/>
      <c r="P1" s="1730"/>
      <c r="Q1" s="579"/>
      <c r="R1" s="579"/>
      <c r="S1" s="579"/>
    </row>
    <row r="2" spans="1:19" ht="13.5" customHeight="1" thickBot="1">
      <c r="A2" s="578" t="s">
        <v>495</v>
      </c>
      <c r="B2" s="579"/>
      <c r="C2" s="579"/>
      <c r="D2" s="579"/>
      <c r="E2" s="579"/>
      <c r="F2" s="579"/>
      <c r="G2" s="579"/>
      <c r="H2" s="1731"/>
      <c r="I2" s="1731"/>
      <c r="J2" s="1731"/>
      <c r="K2" s="1731"/>
      <c r="L2" s="1731"/>
      <c r="M2" s="1731"/>
      <c r="N2" s="1731"/>
      <c r="O2" s="1731"/>
      <c r="P2" s="1731"/>
      <c r="Q2" s="1773" t="s">
        <v>625</v>
      </c>
      <c r="R2" s="1773"/>
      <c r="S2" s="1773"/>
    </row>
    <row r="3" spans="1:19" ht="13.5" customHeight="1">
      <c r="A3" s="1733" t="s">
        <v>55</v>
      </c>
      <c r="B3" s="1736">
        <f>'青森市'!V2</f>
        <v>0</v>
      </c>
      <c r="C3" s="1737"/>
      <c r="D3" s="1737"/>
      <c r="E3" s="1737"/>
      <c r="F3" s="1737"/>
      <c r="G3" s="1738"/>
      <c r="H3" s="1059" t="s">
        <v>497</v>
      </c>
      <c r="I3" s="1060"/>
      <c r="J3" s="1061" t="s">
        <v>498</v>
      </c>
      <c r="K3" s="1742">
        <f>'青森市'!C2</f>
        <v>0</v>
      </c>
      <c r="L3" s="1742"/>
      <c r="M3" s="1742"/>
      <c r="N3" s="1744" t="s">
        <v>499</v>
      </c>
      <c r="O3" s="1745"/>
      <c r="P3" s="1746" t="s">
        <v>500</v>
      </c>
      <c r="Q3" s="1747"/>
      <c r="R3" s="1748" t="s">
        <v>501</v>
      </c>
      <c r="S3" s="1749"/>
    </row>
    <row r="4" spans="1:19" ht="13.5" customHeight="1">
      <c r="A4" s="1734"/>
      <c r="B4" s="1739"/>
      <c r="C4" s="1740"/>
      <c r="D4" s="1740"/>
      <c r="E4" s="1740"/>
      <c r="F4" s="1740"/>
      <c r="G4" s="1741"/>
      <c r="H4" s="1750">
        <f>'青森市'!P2</f>
        <v>0</v>
      </c>
      <c r="I4" s="1751"/>
      <c r="J4" s="1062"/>
      <c r="K4" s="1743"/>
      <c r="L4" s="1743"/>
      <c r="M4" s="1743"/>
      <c r="N4" s="1754" t="s">
        <v>501</v>
      </c>
      <c r="O4" s="1755"/>
      <c r="P4" s="1718">
        <f>'青森市'!I2</f>
        <v>0</v>
      </c>
      <c r="Q4" s="1719"/>
      <c r="R4" s="1719"/>
      <c r="S4" s="1720"/>
    </row>
    <row r="5" spans="1:19" ht="13.5" customHeight="1">
      <c r="A5" s="1734"/>
      <c r="B5" s="1739"/>
      <c r="C5" s="1740"/>
      <c r="D5" s="1740"/>
      <c r="E5" s="1740"/>
      <c r="F5" s="1740"/>
      <c r="G5" s="1741"/>
      <c r="H5" s="1750"/>
      <c r="I5" s="1751"/>
      <c r="J5" s="1063" t="s">
        <v>502</v>
      </c>
      <c r="K5" s="1774"/>
      <c r="L5" s="1774"/>
      <c r="M5" s="1774"/>
      <c r="N5" s="1774"/>
      <c r="O5" s="1775"/>
      <c r="P5" s="1718"/>
      <c r="Q5" s="1719"/>
      <c r="R5" s="1719"/>
      <c r="S5" s="1720"/>
    </row>
    <row r="6" spans="1:19" ht="13.5" customHeight="1">
      <c r="A6" s="1735"/>
      <c r="B6" s="1726"/>
      <c r="C6" s="1727"/>
      <c r="D6" s="1727"/>
      <c r="E6" s="1727"/>
      <c r="F6" s="1727"/>
      <c r="G6" s="1727"/>
      <c r="H6" s="1750"/>
      <c r="I6" s="1751"/>
      <c r="J6" s="1081"/>
      <c r="K6" s="1774"/>
      <c r="L6" s="1774"/>
      <c r="M6" s="1774"/>
      <c r="N6" s="1774"/>
      <c r="O6" s="1775"/>
      <c r="P6" s="1721"/>
      <c r="Q6" s="1722"/>
      <c r="R6" s="1722"/>
      <c r="S6" s="1723"/>
    </row>
    <row r="7" spans="1:19" ht="13.5" customHeight="1">
      <c r="A7" s="1065" t="s">
        <v>503</v>
      </c>
      <c r="B7" s="1066"/>
      <c r="C7" s="1728">
        <f>SUM('青森市.:八戸市・三戸郡'!A8:D10)</f>
        <v>0</v>
      </c>
      <c r="D7" s="1729"/>
      <c r="E7" s="1067" t="s">
        <v>504</v>
      </c>
      <c r="F7" s="1067"/>
      <c r="G7" s="1067"/>
      <c r="H7" s="1752"/>
      <c r="I7" s="1753"/>
      <c r="J7" s="1068" t="s">
        <v>505</v>
      </c>
      <c r="K7" s="1672"/>
      <c r="L7" s="1672"/>
      <c r="M7" s="1069" t="s">
        <v>506</v>
      </c>
      <c r="N7" s="1672"/>
      <c r="O7" s="1673"/>
      <c r="P7" s="1067" t="s">
        <v>507</v>
      </c>
      <c r="Q7" s="1067"/>
      <c r="R7" s="1067"/>
      <c r="S7" s="1070"/>
    </row>
    <row r="8" spans="1:19" ht="13.5" customHeight="1">
      <c r="A8" s="1686">
        <f>SUM(S27,S34,S58)</f>
        <v>0</v>
      </c>
      <c r="B8" s="1687"/>
      <c r="C8" s="1687"/>
      <c r="D8" s="1688"/>
      <c r="E8" s="1692">
        <v>0</v>
      </c>
      <c r="F8" s="1693"/>
      <c r="G8" s="1694"/>
      <c r="H8" s="1071" t="s">
        <v>508</v>
      </c>
      <c r="I8" s="1072"/>
      <c r="J8" s="1073" t="s">
        <v>509</v>
      </c>
      <c r="K8" s="1695">
        <f>'青森市'!M2</f>
        <v>0</v>
      </c>
      <c r="L8" s="1695"/>
      <c r="M8" s="1695"/>
      <c r="N8" s="1695"/>
      <c r="O8" s="1696"/>
      <c r="P8" s="1699"/>
      <c r="Q8" s="1700"/>
      <c r="R8" s="1700"/>
      <c r="S8" s="1701"/>
    </row>
    <row r="9" spans="1:19" ht="13.5" customHeight="1">
      <c r="A9" s="1686"/>
      <c r="B9" s="1687"/>
      <c r="C9" s="1687"/>
      <c r="D9" s="1688"/>
      <c r="E9" s="1692"/>
      <c r="F9" s="1693"/>
      <c r="G9" s="1694"/>
      <c r="H9" s="1769"/>
      <c r="I9" s="1770"/>
      <c r="J9" s="1074"/>
      <c r="K9" s="1697"/>
      <c r="L9" s="1697"/>
      <c r="M9" s="1697"/>
      <c r="N9" s="1697"/>
      <c r="O9" s="1698"/>
      <c r="P9" s="1699"/>
      <c r="Q9" s="1700"/>
      <c r="R9" s="1700"/>
      <c r="S9" s="1701"/>
    </row>
    <row r="10" spans="1:19" ht="13.5" customHeight="1">
      <c r="A10" s="1689"/>
      <c r="B10" s="1690"/>
      <c r="C10" s="1690"/>
      <c r="D10" s="1691"/>
      <c r="E10" s="1075"/>
      <c r="F10" s="1109" t="s">
        <v>510</v>
      </c>
      <c r="G10" s="1076" t="s">
        <v>511</v>
      </c>
      <c r="H10" s="1769"/>
      <c r="I10" s="1770"/>
      <c r="J10" s="1077" t="s">
        <v>502</v>
      </c>
      <c r="K10" s="1709"/>
      <c r="L10" s="1709"/>
      <c r="M10" s="1709"/>
      <c r="N10" s="1709"/>
      <c r="O10" s="1710"/>
      <c r="P10" s="1702"/>
      <c r="Q10" s="1703"/>
      <c r="R10" s="1703"/>
      <c r="S10" s="1704"/>
    </row>
    <row r="11" spans="1:19" ht="13.5" customHeight="1">
      <c r="A11" s="1078" t="s">
        <v>512</v>
      </c>
      <c r="B11" s="1067"/>
      <c r="C11" s="1066"/>
      <c r="D11" s="1079"/>
      <c r="E11" s="1067" t="s">
        <v>513</v>
      </c>
      <c r="F11" s="1067"/>
      <c r="G11" s="1067"/>
      <c r="H11" s="1769"/>
      <c r="I11" s="1770"/>
      <c r="J11" s="1080"/>
      <c r="K11" s="1709"/>
      <c r="L11" s="1709"/>
      <c r="M11" s="1709"/>
      <c r="N11" s="1709"/>
      <c r="O11" s="1710"/>
      <c r="P11" s="1711" t="s">
        <v>514</v>
      </c>
      <c r="Q11" s="1712"/>
      <c r="R11" s="1711" t="s">
        <v>515</v>
      </c>
      <c r="S11" s="1713"/>
    </row>
    <row r="12" spans="1:19" ht="13.5">
      <c r="A12" s="1714"/>
      <c r="B12" s="1715"/>
      <c r="C12" s="1715"/>
      <c r="D12" s="1716"/>
      <c r="E12" s="1717"/>
      <c r="F12" s="1715"/>
      <c r="G12" s="1716"/>
      <c r="H12" s="1771"/>
      <c r="I12" s="1772"/>
      <c r="J12" s="1068" t="s">
        <v>505</v>
      </c>
      <c r="K12" s="1672"/>
      <c r="L12" s="1672"/>
      <c r="M12" s="1069" t="s">
        <v>506</v>
      </c>
      <c r="N12" s="1672"/>
      <c r="O12" s="1673"/>
      <c r="P12" s="1674" t="s">
        <v>516</v>
      </c>
      <c r="Q12" s="1674"/>
      <c r="R12" s="1675" t="s">
        <v>517</v>
      </c>
      <c r="S12" s="1676"/>
    </row>
    <row r="13" spans="1:19" ht="13.5" customHeight="1">
      <c r="A13" s="580"/>
      <c r="B13" s="581"/>
      <c r="C13" s="581"/>
      <c r="D13" s="581"/>
      <c r="E13" s="1677" t="s">
        <v>518</v>
      </c>
      <c r="F13" s="1677"/>
      <c r="G13" s="1678"/>
      <c r="H13" s="1679" t="s">
        <v>519</v>
      </c>
      <c r="I13" s="1680"/>
      <c r="J13" s="1681" t="s">
        <v>520</v>
      </c>
      <c r="K13" s="1681"/>
      <c r="L13" s="1679" t="s">
        <v>521</v>
      </c>
      <c r="M13" s="1680"/>
      <c r="N13" s="968" t="s">
        <v>999</v>
      </c>
      <c r="O13" s="969"/>
      <c r="P13" s="970"/>
      <c r="Q13" s="971"/>
      <c r="R13" s="1659" t="s">
        <v>524</v>
      </c>
      <c r="S13" s="1660"/>
    </row>
    <row r="14" spans="1:19" ht="13.5" customHeight="1">
      <c r="A14" s="720"/>
      <c r="B14" s="584" t="s">
        <v>56</v>
      </c>
      <c r="C14" s="585" t="s">
        <v>57</v>
      </c>
      <c r="D14" s="586"/>
      <c r="E14" s="586" t="s">
        <v>525</v>
      </c>
      <c r="F14" s="587"/>
      <c r="G14" s="913" t="s">
        <v>526</v>
      </c>
      <c r="H14" s="721" t="s">
        <v>142</v>
      </c>
      <c r="I14" s="722" t="s">
        <v>527</v>
      </c>
      <c r="J14" s="583" t="s">
        <v>142</v>
      </c>
      <c r="K14" s="723" t="s">
        <v>527</v>
      </c>
      <c r="L14" s="582" t="s">
        <v>142</v>
      </c>
      <c r="M14" s="722" t="s">
        <v>527</v>
      </c>
      <c r="N14" s="590" t="s">
        <v>142</v>
      </c>
      <c r="O14" s="588" t="s">
        <v>527</v>
      </c>
      <c r="P14" s="590"/>
      <c r="Q14" s="913"/>
      <c r="R14" s="591" t="s">
        <v>528</v>
      </c>
      <c r="S14" s="592" t="s">
        <v>444</v>
      </c>
    </row>
    <row r="15" spans="1:19" ht="13.5" customHeight="1">
      <c r="A15" s="1661" t="s">
        <v>115</v>
      </c>
      <c r="B15" s="626" t="s">
        <v>626</v>
      </c>
      <c r="C15" s="972" t="s">
        <v>627</v>
      </c>
      <c r="D15" s="595"/>
      <c r="E15" s="602">
        <f>'東津軽郡・むつ市・下北郡・弘前市（中津軽郡）'!E24</f>
        <v>4350</v>
      </c>
      <c r="F15" s="1127"/>
      <c r="G15" s="596">
        <f>'東津軽郡・むつ市・下北郡・弘前市（中津軽郡）'!F24</f>
        <v>0</v>
      </c>
      <c r="H15" s="1310">
        <f>'東津軽郡・むつ市・下北郡・弘前市（中津軽郡）'!M24</f>
        <v>340</v>
      </c>
      <c r="I15" s="1307">
        <f>'東津軽郡・むつ市・下北郡・弘前市（中津軽郡）'!N24</f>
        <v>0</v>
      </c>
      <c r="J15" s="1312">
        <f>'東津軽郡・むつ市・下北郡・弘前市（中津軽郡）'!Q24</f>
        <v>60</v>
      </c>
      <c r="K15" s="1307">
        <f>'東津軽郡・むつ市・下北郡・弘前市（中津軽郡）'!R24</f>
        <v>0</v>
      </c>
      <c r="L15" s="1310">
        <f>'東津軽郡・むつ市・下北郡・弘前市（中津軽郡）'!M31</f>
        <v>160</v>
      </c>
      <c r="M15" s="1307">
        <f>'東津軽郡・むつ市・下北郡・弘前市（中津軽郡）'!N31</f>
        <v>0</v>
      </c>
      <c r="N15" s="1310">
        <f>'東津軽郡・むつ市・下北郡・弘前市（中津軽郡）'!Y28</f>
        <v>30</v>
      </c>
      <c r="O15" s="1307">
        <f>'東津軽郡・むつ市・下北郡・弘前市（中津軽郡）'!Z28</f>
        <v>0</v>
      </c>
      <c r="P15" s="973"/>
      <c r="Q15" s="828"/>
      <c r="R15" s="974">
        <f>SUM(E15,H15,J15,L15,N15)</f>
        <v>4940</v>
      </c>
      <c r="S15" s="598">
        <f>SUM(G15,I15,K15,M15,O15)</f>
        <v>0</v>
      </c>
    </row>
    <row r="16" spans="1:19" ht="13.5">
      <c r="A16" s="1662"/>
      <c r="B16" s="949" t="s">
        <v>628</v>
      </c>
      <c r="C16" s="889" t="s">
        <v>629</v>
      </c>
      <c r="D16" s="595"/>
      <c r="E16" s="602">
        <f>'東津軽郡・むつ市・下北郡・弘前市（中津軽郡）'!E25</f>
        <v>1000</v>
      </c>
      <c r="F16" s="1127"/>
      <c r="G16" s="1118">
        <f>'東津軽郡・むつ市・下北郡・弘前市（中津軽郡）'!F25</f>
        <v>0</v>
      </c>
      <c r="H16" s="1785"/>
      <c r="I16" s="1786"/>
      <c r="J16" s="1786"/>
      <c r="K16" s="1786"/>
      <c r="L16" s="1786"/>
      <c r="M16" s="1787"/>
      <c r="N16" s="1315">
        <f>'東津軽郡・むつ市・下北郡・弘前市（中津軽郡）'!Y29</f>
        <v>50</v>
      </c>
      <c r="O16" s="977">
        <f>'東津軽郡・むつ市・下北郡・弘前市（中津軽郡）'!Z29</f>
        <v>0</v>
      </c>
      <c r="P16" s="975"/>
      <c r="Q16" s="832"/>
      <c r="R16" s="976">
        <f>SUM(E16,H16,J16,L16,N16)</f>
        <v>1050</v>
      </c>
      <c r="S16" s="735">
        <f>G16+O16</f>
        <v>0</v>
      </c>
    </row>
    <row r="17" spans="1:19" ht="13.5">
      <c r="A17" s="1662"/>
      <c r="B17" s="612" t="s">
        <v>630</v>
      </c>
      <c r="C17" s="834" t="s">
        <v>631</v>
      </c>
      <c r="D17" s="890" t="s">
        <v>536</v>
      </c>
      <c r="E17" s="804">
        <f>SUM(E15:E16)</f>
        <v>5350</v>
      </c>
      <c r="F17" s="803"/>
      <c r="G17" s="1120">
        <f>SUM(G15:G16)</f>
        <v>0</v>
      </c>
      <c r="H17" s="1311"/>
      <c r="I17" s="1314"/>
      <c r="J17" s="1313"/>
      <c r="K17" s="1309"/>
      <c r="L17" s="1311"/>
      <c r="M17" s="1308"/>
      <c r="N17" s="1311"/>
      <c r="O17" s="1309"/>
      <c r="P17" s="975"/>
      <c r="Q17" s="832"/>
      <c r="R17" s="976">
        <f>SUM(R15:R16)</f>
        <v>5990</v>
      </c>
      <c r="S17" s="622">
        <f>SUM(S15:S16)</f>
        <v>0</v>
      </c>
    </row>
    <row r="18" spans="1:19" ht="13.5">
      <c r="A18" s="1662"/>
      <c r="B18" s="612" t="s">
        <v>632</v>
      </c>
      <c r="C18" s="834" t="s">
        <v>633</v>
      </c>
      <c r="D18" s="890" t="s">
        <v>536</v>
      </c>
      <c r="E18" s="804">
        <f>'東津軽郡・むつ市・下北郡・弘前市（中津軽郡）'!E27</f>
        <v>4100</v>
      </c>
      <c r="F18" s="1127"/>
      <c r="G18" s="596">
        <f>'東津軽郡・むつ市・下北郡・弘前市（中津軽郡）'!F27</f>
        <v>0</v>
      </c>
      <c r="H18" s="731">
        <f>'東津軽郡・むつ市・下北郡・弘前市（中津軽郡）'!M26</f>
        <v>670</v>
      </c>
      <c r="I18" s="596">
        <f>'東津軽郡・むつ市・下北郡・弘前市（中津軽郡）'!N26</f>
        <v>0</v>
      </c>
      <c r="J18" s="733">
        <f>'東津軽郡・むつ市・下北郡・弘前市（中津軽郡）'!Q26</f>
        <v>130</v>
      </c>
      <c r="K18" s="596">
        <f>'東津軽郡・むつ市・下北郡・弘前市（中津軽郡）'!R26</f>
        <v>0</v>
      </c>
      <c r="L18" s="827">
        <f>'東津軽郡・むつ市・下北郡・弘前市（中津軽郡）'!M32</f>
        <v>80</v>
      </c>
      <c r="M18" s="977">
        <f>'東津軽郡・むつ市・下北郡・弘前市（中津軽郡）'!N32</f>
        <v>0</v>
      </c>
      <c r="N18" s="731">
        <f>'東津軽郡・むつ市・下北郡・弘前市（中津軽郡）'!Y31</f>
        <v>60</v>
      </c>
      <c r="O18" s="596">
        <f>'東津軽郡・むつ市・下北郡・弘前市（中津軽郡）'!Z31</f>
        <v>0</v>
      </c>
      <c r="P18" s="975"/>
      <c r="Q18" s="832"/>
      <c r="R18" s="976">
        <f>SUM(E18,H18,J18,L18,N18)</f>
        <v>5040</v>
      </c>
      <c r="S18" s="735">
        <f>SUM(G18,I18,K18,M18,O18)</f>
        <v>0</v>
      </c>
    </row>
    <row r="19" spans="1:19" ht="13.5" customHeight="1">
      <c r="A19" s="1662"/>
      <c r="B19" s="612" t="s">
        <v>634</v>
      </c>
      <c r="C19" s="834" t="s">
        <v>635</v>
      </c>
      <c r="D19" s="890" t="s">
        <v>536</v>
      </c>
      <c r="E19" s="804">
        <f>'東津軽郡・むつ市・下北郡・弘前市（中津軽郡）'!E28</f>
        <v>2700</v>
      </c>
      <c r="F19" s="1127"/>
      <c r="G19" s="596">
        <f>'東津軽郡・むつ市・下北郡・弘前市（中津軽郡）'!F28</f>
        <v>0</v>
      </c>
      <c r="H19" s="731">
        <f>'東津軽郡・むつ市・下北郡・弘前市（中津軽郡）'!M27</f>
        <v>100</v>
      </c>
      <c r="I19" s="596">
        <f>'東津軽郡・むつ市・下北郡・弘前市（中津軽郡）'!N27</f>
        <v>0</v>
      </c>
      <c r="J19" s="733">
        <f>'東津軽郡・むつ市・下北郡・弘前市（中津軽郡）'!Q27</f>
        <v>20</v>
      </c>
      <c r="K19" s="596">
        <f>'東津軽郡・むつ市・下北郡・弘前市（中津軽郡）'!R27</f>
        <v>0</v>
      </c>
      <c r="L19" s="827"/>
      <c r="M19" s="977"/>
      <c r="N19" s="809">
        <f>'東津軽郡・むつ市・下北郡・弘前市（中津軽郡）'!Y32</f>
        <v>10</v>
      </c>
      <c r="O19" s="596">
        <f>'東津軽郡・むつ市・下北郡・弘前市（中津軽郡）'!Z32</f>
        <v>0</v>
      </c>
      <c r="P19" s="975"/>
      <c r="Q19" s="832"/>
      <c r="R19" s="976">
        <f>SUM(E19,H19,J19,L19,N19)</f>
        <v>2830</v>
      </c>
      <c r="S19" s="735">
        <f>SUM(G19,I19,K19,M19,O19)</f>
        <v>0</v>
      </c>
    </row>
    <row r="20" spans="1:19" ht="13.5" customHeight="1">
      <c r="A20" s="1662"/>
      <c r="B20" s="612" t="s">
        <v>636</v>
      </c>
      <c r="C20" s="834" t="s">
        <v>637</v>
      </c>
      <c r="D20" s="890" t="s">
        <v>536</v>
      </c>
      <c r="E20" s="1110">
        <f>'東津軽郡・むつ市・下北郡・弘前市（中津軽郡）'!E29</f>
        <v>2300</v>
      </c>
      <c r="F20" s="1130"/>
      <c r="G20" s="596">
        <f>'東津軽郡・むつ市・下北郡・弘前市（中津軽郡）'!F29</f>
        <v>0</v>
      </c>
      <c r="H20" s="731">
        <f>'東津軽郡・むつ市・下北郡・弘前市（中津軽郡）'!M28</f>
        <v>250</v>
      </c>
      <c r="I20" s="596">
        <f>'東津軽郡・むつ市・下北郡・弘前市（中津軽郡）'!N28</f>
        <v>0</v>
      </c>
      <c r="J20" s="733">
        <f>'東津軽郡・むつ市・下北郡・弘前市（中津軽郡）'!Q28</f>
        <v>70</v>
      </c>
      <c r="K20" s="596">
        <f>'東津軽郡・むつ市・下北郡・弘前市（中津軽郡）'!R28</f>
        <v>0</v>
      </c>
      <c r="L20" s="827"/>
      <c r="M20" s="977"/>
      <c r="N20" s="809">
        <f>'東津軽郡・むつ市・下北郡・弘前市（中津軽郡）'!Y33</f>
        <v>30</v>
      </c>
      <c r="O20" s="596">
        <f>'東津軽郡・むつ市・下北郡・弘前市（中津軽郡）'!Z33</f>
        <v>0</v>
      </c>
      <c r="P20" s="975"/>
      <c r="Q20" s="832"/>
      <c r="R20" s="976">
        <f>SUM(E20,H20,J20,L20,N20)</f>
        <v>2650</v>
      </c>
      <c r="S20" s="735">
        <f>SUM(G20,I20,K20,M20,O20)</f>
        <v>0</v>
      </c>
    </row>
    <row r="21" spans="1:19" ht="13.5">
      <c r="A21" s="1662"/>
      <c r="B21" s="612" t="s">
        <v>638</v>
      </c>
      <c r="C21" s="834" t="s">
        <v>639</v>
      </c>
      <c r="D21" s="890" t="s">
        <v>536</v>
      </c>
      <c r="E21" s="1110">
        <f>'東津軽郡・むつ市・下北郡・弘前市（中津軽郡）'!E30</f>
        <v>1400</v>
      </c>
      <c r="F21" s="1130"/>
      <c r="G21" s="596">
        <f>'東津軽郡・むつ市・下北郡・弘前市（中津軽郡）'!F30</f>
        <v>0</v>
      </c>
      <c r="H21" s="731">
        <f>'東津軽郡・むつ市・下北郡・弘前市（中津軽郡）'!M29</f>
        <v>50</v>
      </c>
      <c r="I21" s="596">
        <f>'東津軽郡・むつ市・下北郡・弘前市（中津軽郡）'!N29</f>
        <v>0</v>
      </c>
      <c r="J21" s="733">
        <f>'東津軽郡・むつ市・下北郡・弘前市（中津軽郡）'!Q29</f>
        <v>30</v>
      </c>
      <c r="K21" s="596">
        <f>'東津軽郡・むつ市・下北郡・弘前市（中津軽郡）'!R29</f>
        <v>0</v>
      </c>
      <c r="L21" s="827"/>
      <c r="M21" s="732"/>
      <c r="N21" s="809">
        <f>'東津軽郡・むつ市・下北郡・弘前市（中津軽郡）'!Y34</f>
        <v>20</v>
      </c>
      <c r="O21" s="596">
        <f>'東津軽郡・むつ市・下北郡・弘前市（中津軽郡）'!Z34</f>
        <v>0</v>
      </c>
      <c r="P21" s="975"/>
      <c r="Q21" s="842"/>
      <c r="R21" s="976">
        <f>SUM(E21,H21,J21,L21,N21)</f>
        <v>1500</v>
      </c>
      <c r="S21" s="735">
        <f>SUM(G21,I21,K21,M21,O21)</f>
        <v>0</v>
      </c>
    </row>
    <row r="22" spans="1:19" ht="13.5" customHeight="1">
      <c r="A22" s="1662"/>
      <c r="B22" s="626" t="s">
        <v>640</v>
      </c>
      <c r="C22" s="899" t="s">
        <v>641</v>
      </c>
      <c r="D22" s="890" t="s">
        <v>536</v>
      </c>
      <c r="E22" s="1115">
        <f>'東津軽郡・むつ市・下北郡・弘前市（中津軽郡）'!I25</f>
        <v>3350</v>
      </c>
      <c r="F22" s="1130"/>
      <c r="G22" s="596">
        <f>'東津軽郡・むつ市・下北郡・弘前市（中津軽郡）'!J25</f>
        <v>0</v>
      </c>
      <c r="H22" s="1635">
        <f>'東津軽郡・むつ市・下北郡・弘前市（中津軽郡）'!M25</f>
        <v>1400</v>
      </c>
      <c r="I22" s="1780">
        <f>'東津軽郡・むつ市・下北郡・弘前市（中津軽郡）'!N25</f>
        <v>0</v>
      </c>
      <c r="J22" s="1650">
        <f>'東津軽郡・むつ市・下北郡・弘前市（中津軽郡）'!Q25</f>
        <v>300</v>
      </c>
      <c r="K22" s="1780">
        <f>'東津軽郡・むつ市・下北郡・弘前市（中津軽郡）'!R25</f>
        <v>0</v>
      </c>
      <c r="L22" s="1635">
        <f>'東津軽郡・むつ市・下北郡・弘前市（中津軽郡）'!M33</f>
        <v>350</v>
      </c>
      <c r="M22" s="1624">
        <f>'東津軽郡・むつ市・下北郡・弘前市（中津軽郡）'!N33</f>
        <v>0</v>
      </c>
      <c r="N22" s="1635">
        <f>'東津軽郡・むつ市・下北郡・弘前市（中津軽郡）'!Y30</f>
        <v>200</v>
      </c>
      <c r="O22" s="1780">
        <f>'東津軽郡・むつ市・下北郡・弘前市（中津軽郡）'!Z30</f>
        <v>0</v>
      </c>
      <c r="P22" s="975"/>
      <c r="Q22" s="842"/>
      <c r="R22" s="669">
        <f>SUM(E22,H22,J22,L22,N22)</f>
        <v>5600</v>
      </c>
      <c r="S22" s="735">
        <f>SUM(G22,I22,K22,M22,O22)</f>
        <v>0</v>
      </c>
    </row>
    <row r="23" spans="1:19" ht="13.5">
      <c r="A23" s="1662"/>
      <c r="B23" s="949" t="s">
        <v>642</v>
      </c>
      <c r="C23" s="671" t="s">
        <v>643</v>
      </c>
      <c r="D23" s="953"/>
      <c r="E23" s="1110">
        <f>'東津軽郡・むつ市・下北郡・弘前市（中津軽郡）'!I26</f>
        <v>2100</v>
      </c>
      <c r="F23" s="1130"/>
      <c r="G23" s="596">
        <f>'東津軽郡・むつ市・下北郡・弘前市（中津軽郡）'!J26</f>
        <v>0</v>
      </c>
      <c r="H23" s="1636"/>
      <c r="I23" s="1667"/>
      <c r="J23" s="1651"/>
      <c r="K23" s="1781"/>
      <c r="L23" s="1636"/>
      <c r="M23" s="1625"/>
      <c r="N23" s="1636"/>
      <c r="O23" s="1781"/>
      <c r="P23" s="975"/>
      <c r="Q23" s="842"/>
      <c r="R23" s="669">
        <f>SUM(E23,H23,J23,L23,N23,P23)</f>
        <v>2100</v>
      </c>
      <c r="S23" s="735">
        <f>G23</f>
        <v>0</v>
      </c>
    </row>
    <row r="24" spans="1:19" ht="13.5">
      <c r="A24" s="1662"/>
      <c r="B24" s="949" t="s">
        <v>644</v>
      </c>
      <c r="C24" s="671" t="s">
        <v>645</v>
      </c>
      <c r="D24" s="953"/>
      <c r="E24" s="1110">
        <f>'東津軽郡・むつ市・下北郡・弘前市（中津軽郡）'!I27</f>
        <v>1200</v>
      </c>
      <c r="F24" s="1130"/>
      <c r="G24" s="596">
        <f>'東津軽郡・むつ市・下北郡・弘前市（中津軽郡）'!J27</f>
        <v>0</v>
      </c>
      <c r="H24" s="1636"/>
      <c r="I24" s="1667"/>
      <c r="J24" s="1651"/>
      <c r="K24" s="1781"/>
      <c r="L24" s="1636"/>
      <c r="M24" s="1625"/>
      <c r="N24" s="1636"/>
      <c r="O24" s="1781"/>
      <c r="P24" s="975"/>
      <c r="Q24" s="842"/>
      <c r="R24" s="669">
        <f>SUM(E24,H24,J24,L24,N24,P24)</f>
        <v>1200</v>
      </c>
      <c r="S24" s="735">
        <f>G24</f>
        <v>0</v>
      </c>
    </row>
    <row r="25" spans="1:19" ht="13.5">
      <c r="A25" s="1662"/>
      <c r="B25" s="949" t="s">
        <v>646</v>
      </c>
      <c r="C25" s="924" t="s">
        <v>647</v>
      </c>
      <c r="D25" s="953"/>
      <c r="E25" s="1110">
        <f>'東津軽郡・むつ市・下北郡・弘前市（中津軽郡）'!I28</f>
        <v>4050</v>
      </c>
      <c r="F25" s="1130"/>
      <c r="G25" s="596">
        <f>'東津軽郡・むつ市・下北郡・弘前市（中津軽郡）'!J28</f>
        <v>0</v>
      </c>
      <c r="H25" s="1636"/>
      <c r="I25" s="1667"/>
      <c r="J25" s="1651"/>
      <c r="K25" s="1781"/>
      <c r="L25" s="1636"/>
      <c r="M25" s="1644"/>
      <c r="N25" s="1636"/>
      <c r="O25" s="1781"/>
      <c r="P25" s="975"/>
      <c r="Q25" s="842"/>
      <c r="R25" s="669">
        <f>SUM(E25,H25,J25,L25,N25,P25)</f>
        <v>4050</v>
      </c>
      <c r="S25" s="735">
        <f>G25</f>
        <v>0</v>
      </c>
    </row>
    <row r="26" spans="1:19" ht="13.5">
      <c r="A26" s="1662"/>
      <c r="B26" s="612" t="s">
        <v>648</v>
      </c>
      <c r="C26" s="959" t="s">
        <v>649</v>
      </c>
      <c r="D26" s="953"/>
      <c r="E26" s="1110">
        <f>SUM(E22:E25)</f>
        <v>10700</v>
      </c>
      <c r="F26" s="1128"/>
      <c r="G26" s="1120">
        <f>SUM(G22:G25)</f>
        <v>0</v>
      </c>
      <c r="H26" s="1637"/>
      <c r="I26" s="1668"/>
      <c r="J26" s="1652"/>
      <c r="K26" s="1782"/>
      <c r="L26" s="1637"/>
      <c r="M26" s="1645"/>
      <c r="N26" s="1637"/>
      <c r="O26" s="1782"/>
      <c r="P26" s="975"/>
      <c r="Q26" s="842"/>
      <c r="R26" s="669">
        <f>SUM(R22:R25)</f>
        <v>12950</v>
      </c>
      <c r="S26" s="622">
        <f>SUM(G26,I22,K22,M22,O22)</f>
        <v>0</v>
      </c>
    </row>
    <row r="27" spans="1:19" ht="13.5">
      <c r="A27" s="1662"/>
      <c r="B27" s="951" t="s">
        <v>650</v>
      </c>
      <c r="C27" s="939" t="s">
        <v>572</v>
      </c>
      <c r="D27" s="953"/>
      <c r="E27" s="1110">
        <f>SUM(E17:E21,E26)</f>
        <v>26550</v>
      </c>
      <c r="F27" s="1128"/>
      <c r="G27" s="1120">
        <f>SUM(G17:G21,G26)</f>
        <v>0</v>
      </c>
      <c r="H27" s="731">
        <f>SUM(H15,H18:H22)</f>
        <v>2810</v>
      </c>
      <c r="I27" s="621">
        <f>SUM(I15,I18:I22)</f>
        <v>0</v>
      </c>
      <c r="J27" s="731">
        <f>SUM(J15,J18:J22)</f>
        <v>610</v>
      </c>
      <c r="K27" s="621">
        <f>SUM(K15,K18:K22)</f>
        <v>0</v>
      </c>
      <c r="L27" s="827">
        <f>SUM(L15,L18,L22)</f>
        <v>590</v>
      </c>
      <c r="M27" s="621">
        <f>SUM(M15,M18,M22)</f>
        <v>0</v>
      </c>
      <c r="N27" s="731">
        <f>SUM(N15:N16,N18:N22)</f>
        <v>400</v>
      </c>
      <c r="O27" s="621">
        <f>SUM(O15:O16,O18:O22)</f>
        <v>0</v>
      </c>
      <c r="P27" s="975"/>
      <c r="Q27" s="842"/>
      <c r="R27" s="669">
        <f>SUM(R17:R21,R26)</f>
        <v>30960</v>
      </c>
      <c r="S27" s="622">
        <f>SUM(S17:S21,S26)</f>
        <v>0</v>
      </c>
    </row>
    <row r="28" spans="1:19" ht="13.5">
      <c r="A28" s="1662"/>
      <c r="B28" s="861"/>
      <c r="C28" s="900"/>
      <c r="D28" s="845"/>
      <c r="E28" s="1112"/>
      <c r="F28" s="1172"/>
      <c r="G28" s="1171"/>
      <c r="H28" s="743"/>
      <c r="I28" s="978"/>
      <c r="J28" s="742"/>
      <c r="K28" s="978"/>
      <c r="L28" s="743"/>
      <c r="M28" s="978"/>
      <c r="N28" s="743"/>
      <c r="O28" s="886"/>
      <c r="P28" s="979"/>
      <c r="Q28" s="867"/>
      <c r="R28" s="698"/>
      <c r="S28" s="892"/>
    </row>
    <row r="29" spans="1:19" ht="13.5">
      <c r="A29" s="1662"/>
      <c r="B29" s="980"/>
      <c r="C29" s="981"/>
      <c r="D29" s="982"/>
      <c r="E29" s="982"/>
      <c r="F29" s="982"/>
      <c r="G29" s="982"/>
      <c r="H29" s="1759" t="s">
        <v>573</v>
      </c>
      <c r="I29" s="1760"/>
      <c r="J29" s="983"/>
      <c r="K29" s="984"/>
      <c r="L29" s="1679" t="s">
        <v>521</v>
      </c>
      <c r="M29" s="1680"/>
      <c r="N29" s="985"/>
      <c r="O29" s="986"/>
      <c r="P29" s="987"/>
      <c r="Q29" s="988"/>
      <c r="R29" s="747"/>
      <c r="S29" s="989"/>
    </row>
    <row r="30" spans="1:19" ht="13.5">
      <c r="A30" s="1662"/>
      <c r="B30" s="990" t="s">
        <v>651</v>
      </c>
      <c r="C30" s="991" t="s">
        <v>1026</v>
      </c>
      <c r="D30" s="992"/>
      <c r="E30" s="1113"/>
      <c r="F30" s="1131"/>
      <c r="G30" s="993"/>
      <c r="H30" s="749">
        <f>'東津軽郡・むつ市・下北郡・弘前市（中津軽郡）'!U25</f>
        <v>650</v>
      </c>
      <c r="I30" s="596">
        <f>'東津軽郡・むつ市・下北郡・弘前市（中津軽郡）'!V25</f>
        <v>0</v>
      </c>
      <c r="J30" s="749"/>
      <c r="K30" s="750"/>
      <c r="L30" s="916"/>
      <c r="M30" s="882"/>
      <c r="N30" s="749"/>
      <c r="O30" s="750"/>
      <c r="P30" s="994"/>
      <c r="Q30" s="919"/>
      <c r="R30" s="669">
        <f>H30</f>
        <v>650</v>
      </c>
      <c r="S30" s="735">
        <f>I30</f>
        <v>0</v>
      </c>
    </row>
    <row r="31" spans="1:19" ht="13.5">
      <c r="A31" s="1662"/>
      <c r="B31" s="958" t="s">
        <v>652</v>
      </c>
      <c r="C31" s="706" t="s">
        <v>653</v>
      </c>
      <c r="D31" s="890" t="s">
        <v>622</v>
      </c>
      <c r="E31" s="1125"/>
      <c r="F31" s="1162"/>
      <c r="G31" s="995"/>
      <c r="H31" s="731">
        <f>'東津軽郡・むつ市・下北郡・弘前市（中津軽郡）'!U26</f>
        <v>1400</v>
      </c>
      <c r="I31" s="793">
        <f>'東津軽郡・むつ市・下北郡・弘前市（中津軽郡）'!V26</f>
        <v>0</v>
      </c>
      <c r="J31" s="731"/>
      <c r="K31" s="732"/>
      <c r="L31" s="809">
        <f>'東津軽郡・むつ市・下北郡・弘前市（中津軽郡）'!U31</f>
        <v>100</v>
      </c>
      <c r="M31" s="596">
        <f>'東津軽郡・むつ市・下北郡・弘前市（中津軽郡）'!V31</f>
        <v>0</v>
      </c>
      <c r="N31" s="731"/>
      <c r="O31" s="732"/>
      <c r="P31" s="996"/>
      <c r="Q31" s="842"/>
      <c r="R31" s="669">
        <f aca="true" t="shared" si="0" ref="R31:S33">SUM(H31,L31)</f>
        <v>1500</v>
      </c>
      <c r="S31" s="735">
        <f t="shared" si="0"/>
        <v>0</v>
      </c>
    </row>
    <row r="32" spans="1:19" ht="13.5">
      <c r="A32" s="1662"/>
      <c r="B32" s="1344" t="s">
        <v>1027</v>
      </c>
      <c r="C32" s="706" t="s">
        <v>654</v>
      </c>
      <c r="D32" s="890" t="s">
        <v>622</v>
      </c>
      <c r="E32" s="1126"/>
      <c r="F32" s="1163"/>
      <c r="G32" s="855"/>
      <c r="H32" s="731">
        <f>'東津軽郡・むつ市・下北郡・弘前市（中津軽郡）'!U27</f>
        <v>600</v>
      </c>
      <c r="I32" s="596">
        <f>'東津軽郡・むつ市・下北郡・弘前市（中津軽郡）'!V27</f>
        <v>0</v>
      </c>
      <c r="J32" s="731"/>
      <c r="K32" s="732"/>
      <c r="L32" s="809">
        <f>'東津軽郡・むつ市・下北郡・弘前市（中津軽郡）'!U32</f>
        <v>100</v>
      </c>
      <c r="M32" s="596">
        <f>'東津軽郡・むつ市・下北郡・弘前市（中津軽郡）'!V32</f>
        <v>0</v>
      </c>
      <c r="N32" s="731"/>
      <c r="O32" s="732"/>
      <c r="P32" s="996"/>
      <c r="Q32" s="842"/>
      <c r="R32" s="669">
        <f t="shared" si="0"/>
        <v>700</v>
      </c>
      <c r="S32" s="735">
        <f t="shared" si="0"/>
        <v>0</v>
      </c>
    </row>
    <row r="33" spans="1:19" ht="13.5">
      <c r="A33" s="1662"/>
      <c r="B33" s="1345" t="s">
        <v>1028</v>
      </c>
      <c r="C33" s="1788" t="s">
        <v>1029</v>
      </c>
      <c r="D33" s="1789"/>
      <c r="E33" s="1126"/>
      <c r="F33" s="1163"/>
      <c r="G33" s="855"/>
      <c r="H33" s="809">
        <f>SUM(H31:H32)</f>
        <v>2000</v>
      </c>
      <c r="I33" s="596">
        <f>SUM(I31:I32)</f>
        <v>0</v>
      </c>
      <c r="J33" s="731"/>
      <c r="K33" s="732"/>
      <c r="L33" s="731">
        <f>SUM(L31:L32)</f>
        <v>200</v>
      </c>
      <c r="M33" s="596">
        <f>SUM(M31:M32)</f>
        <v>0</v>
      </c>
      <c r="N33" s="731"/>
      <c r="O33" s="732"/>
      <c r="P33" s="996"/>
      <c r="Q33" s="842"/>
      <c r="R33" s="669">
        <f t="shared" si="0"/>
        <v>2200</v>
      </c>
      <c r="S33" s="735">
        <f t="shared" si="0"/>
        <v>0</v>
      </c>
    </row>
    <row r="34" spans="1:19" ht="13.5">
      <c r="A34" s="1662"/>
      <c r="B34" s="951" t="s">
        <v>655</v>
      </c>
      <c r="C34" s="862" t="s">
        <v>579</v>
      </c>
      <c r="D34" s="890"/>
      <c r="E34" s="1114"/>
      <c r="F34" s="1132"/>
      <c r="G34" s="995"/>
      <c r="H34" s="646">
        <f>SUM(H30:H32)</f>
        <v>2650</v>
      </c>
      <c r="I34" s="621">
        <f>SUM(I30:I32)</f>
        <v>0</v>
      </c>
      <c r="J34" s="733"/>
      <c r="K34" s="732"/>
      <c r="L34" s="827">
        <f>SUM(L31:L32)</f>
        <v>200</v>
      </c>
      <c r="M34" s="621">
        <f>SUM(M30:M32)</f>
        <v>0</v>
      </c>
      <c r="N34" s="709"/>
      <c r="O34" s="921"/>
      <c r="P34" s="997"/>
      <c r="Q34" s="857"/>
      <c r="R34" s="604">
        <f>SUM(R30:R32)</f>
        <v>2850</v>
      </c>
      <c r="S34" s="622">
        <f>SUM(S30:S32)</f>
        <v>0</v>
      </c>
    </row>
    <row r="35" spans="1:19" ht="13.5">
      <c r="A35" s="1662"/>
      <c r="B35" s="768"/>
      <c r="C35" s="998"/>
      <c r="D35" s="999"/>
      <c r="E35" s="1112"/>
      <c r="F35" s="1129"/>
      <c r="G35" s="864"/>
      <c r="H35" s="743"/>
      <c r="I35" s="741"/>
      <c r="J35" s="742"/>
      <c r="K35" s="741"/>
      <c r="L35" s="743"/>
      <c r="M35" s="741"/>
      <c r="N35" s="743"/>
      <c r="O35" s="1000"/>
      <c r="P35" s="1001"/>
      <c r="Q35" s="1002"/>
      <c r="R35" s="698"/>
      <c r="S35" s="1003"/>
    </row>
    <row r="36" spans="1:19" ht="13.5">
      <c r="A36" s="1662"/>
      <c r="B36" s="980"/>
      <c r="C36" s="1004" t="s">
        <v>656</v>
      </c>
      <c r="D36" s="1005"/>
      <c r="E36" s="982"/>
      <c r="F36" s="982"/>
      <c r="G36" s="982"/>
      <c r="H36" s="1783" t="s">
        <v>582</v>
      </c>
      <c r="I36" s="1784"/>
      <c r="J36" s="1221" t="s">
        <v>889</v>
      </c>
      <c r="K36" s="1235">
        <f>'市郡別'!O33</f>
        <v>0</v>
      </c>
      <c r="L36" s="1007"/>
      <c r="M36" s="1303" t="s">
        <v>990</v>
      </c>
      <c r="N36" s="1008"/>
      <c r="O36" s="1006"/>
      <c r="P36" s="1009"/>
      <c r="Q36" s="1010"/>
      <c r="R36" s="1011"/>
      <c r="S36" s="1012"/>
    </row>
    <row r="37" spans="1:19" ht="13.5">
      <c r="A37" s="1662"/>
      <c r="B37" s="961"/>
      <c r="C37" s="1013" t="s">
        <v>657</v>
      </c>
      <c r="D37" s="1014"/>
      <c r="E37" s="1115"/>
      <c r="F37" s="1133"/>
      <c r="G37" s="1122"/>
      <c r="H37" s="628">
        <f>'陸奥新報'!C8</f>
        <v>3500</v>
      </c>
      <c r="I37" s="1015">
        <f>'陸奥新報'!E8</f>
        <v>0</v>
      </c>
      <c r="J37" s="1016"/>
      <c r="K37" s="1017"/>
      <c r="L37" s="1018"/>
      <c r="M37" s="1017"/>
      <c r="N37" s="1019"/>
      <c r="O37" s="1017"/>
      <c r="P37" s="1020"/>
      <c r="Q37" s="1021"/>
      <c r="R37" s="669">
        <f>H37</f>
        <v>3500</v>
      </c>
      <c r="S37" s="735">
        <f>I37</f>
        <v>0</v>
      </c>
    </row>
    <row r="38" spans="1:19" ht="13.5">
      <c r="A38" s="1662"/>
      <c r="B38" s="962"/>
      <c r="C38" s="801" t="s">
        <v>10</v>
      </c>
      <c r="D38" s="595"/>
      <c r="E38" s="1110"/>
      <c r="F38" s="1128"/>
      <c r="G38" s="1123"/>
      <c r="H38" s="609">
        <f>'陸奥新報'!C9</f>
        <v>5120</v>
      </c>
      <c r="I38" s="1022">
        <f>'陸奥新報'!E9</f>
        <v>0</v>
      </c>
      <c r="J38" s="616"/>
      <c r="K38" s="619"/>
      <c r="L38" s="617"/>
      <c r="M38" s="619"/>
      <c r="N38" s="615"/>
      <c r="O38" s="619"/>
      <c r="P38" s="1023"/>
      <c r="Q38" s="842"/>
      <c r="R38" s="669">
        <f aca="true" t="shared" si="1" ref="R38:S57">H38</f>
        <v>5120</v>
      </c>
      <c r="S38" s="735">
        <f t="shared" si="1"/>
        <v>0</v>
      </c>
    </row>
    <row r="39" spans="1:19" ht="13.5">
      <c r="A39" s="1662"/>
      <c r="B39" s="963"/>
      <c r="C39" s="1024" t="s">
        <v>11</v>
      </c>
      <c r="D39" s="870"/>
      <c r="E39" s="1110"/>
      <c r="F39" s="1128"/>
      <c r="G39" s="855"/>
      <c r="H39" s="609">
        <f>'陸奥新報'!C10</f>
        <v>1790</v>
      </c>
      <c r="I39" s="1022">
        <f>'陸奥新報'!E10</f>
        <v>0</v>
      </c>
      <c r="J39" s="617"/>
      <c r="K39" s="619"/>
      <c r="L39" s="617"/>
      <c r="M39" s="619"/>
      <c r="N39" s="615"/>
      <c r="O39" s="619"/>
      <c r="P39" s="1023"/>
      <c r="Q39" s="842"/>
      <c r="R39" s="669">
        <f t="shared" si="1"/>
        <v>1790</v>
      </c>
      <c r="S39" s="735">
        <f t="shared" si="1"/>
        <v>0</v>
      </c>
    </row>
    <row r="40" spans="1:19" ht="13.5">
      <c r="A40" s="1662"/>
      <c r="B40" s="795"/>
      <c r="C40" s="801" t="s">
        <v>12</v>
      </c>
      <c r="D40" s="863"/>
      <c r="E40" s="1125"/>
      <c r="F40" s="1134"/>
      <c r="G40" s="864"/>
      <c r="H40" s="637">
        <f>'陸奥新報'!C11</f>
        <v>1270</v>
      </c>
      <c r="I40" s="1022">
        <f>'陸奥新報'!E11</f>
        <v>0</v>
      </c>
      <c r="J40" s="1025"/>
      <c r="K40" s="965"/>
      <c r="L40" s="964"/>
      <c r="M40" s="965"/>
      <c r="N40" s="964"/>
      <c r="O40" s="965"/>
      <c r="P40" s="975"/>
      <c r="Q40" s="842"/>
      <c r="R40" s="669">
        <f t="shared" si="1"/>
        <v>1270</v>
      </c>
      <c r="S40" s="735">
        <f t="shared" si="1"/>
        <v>0</v>
      </c>
    </row>
    <row r="41" spans="1:19" ht="13.5">
      <c r="A41" s="1662"/>
      <c r="B41" s="641"/>
      <c r="C41" s="889" t="s">
        <v>658</v>
      </c>
      <c r="D41" s="770"/>
      <c r="E41" s="1116"/>
      <c r="F41" s="1134"/>
      <c r="G41" s="841"/>
      <c r="H41" s="1026">
        <f>'陸奥新報'!C12</f>
        <v>2600</v>
      </c>
      <c r="I41" s="1022">
        <f>'陸奥新報'!E12</f>
        <v>0</v>
      </c>
      <c r="J41" s="809"/>
      <c r="K41" s="732"/>
      <c r="L41" s="731"/>
      <c r="M41" s="732"/>
      <c r="N41" s="731"/>
      <c r="O41" s="732"/>
      <c r="P41" s="975"/>
      <c r="Q41" s="842"/>
      <c r="R41" s="669">
        <f t="shared" si="1"/>
        <v>2600</v>
      </c>
      <c r="S41" s="735">
        <f t="shared" si="1"/>
        <v>0</v>
      </c>
    </row>
    <row r="42" spans="1:19" ht="13.5">
      <c r="A42" s="1662"/>
      <c r="B42" s="923"/>
      <c r="C42" s="1024" t="s">
        <v>14</v>
      </c>
      <c r="D42" s="870"/>
      <c r="E42" s="1116"/>
      <c r="F42" s="1134"/>
      <c r="G42" s="1027"/>
      <c r="H42" s="1026">
        <f>'陸奥新報'!C13</f>
        <v>2130</v>
      </c>
      <c r="I42" s="1022">
        <f>'陸奥新報'!E13</f>
        <v>0</v>
      </c>
      <c r="J42" s="809"/>
      <c r="K42" s="732"/>
      <c r="L42" s="809"/>
      <c r="M42" s="846"/>
      <c r="N42" s="731"/>
      <c r="O42" s="732"/>
      <c r="P42" s="996"/>
      <c r="Q42" s="842"/>
      <c r="R42" s="669">
        <f t="shared" si="1"/>
        <v>2130</v>
      </c>
      <c r="S42" s="735">
        <f t="shared" si="1"/>
        <v>0</v>
      </c>
    </row>
    <row r="43" spans="1:19" ht="13.5">
      <c r="A43" s="1662"/>
      <c r="B43" s="795"/>
      <c r="C43" s="801" t="s">
        <v>15</v>
      </c>
      <c r="D43" s="863"/>
      <c r="E43" s="1125"/>
      <c r="F43" s="1134"/>
      <c r="G43" s="864"/>
      <c r="H43" s="637">
        <f>'陸奥新報'!C14</f>
        <v>780</v>
      </c>
      <c r="I43" s="1022">
        <f>'陸奥新報'!E14</f>
        <v>0</v>
      </c>
      <c r="J43" s="809"/>
      <c r="K43" s="732"/>
      <c r="L43" s="731"/>
      <c r="M43" s="732"/>
      <c r="N43" s="731"/>
      <c r="O43" s="732"/>
      <c r="P43" s="975"/>
      <c r="Q43" s="842"/>
      <c r="R43" s="669">
        <f t="shared" si="1"/>
        <v>780</v>
      </c>
      <c r="S43" s="735">
        <f t="shared" si="1"/>
        <v>0</v>
      </c>
    </row>
    <row r="44" spans="1:19" ht="13.5">
      <c r="A44" s="1662"/>
      <c r="B44" s="641"/>
      <c r="C44" s="889" t="s">
        <v>16</v>
      </c>
      <c r="D44" s="770"/>
      <c r="E44" s="1116"/>
      <c r="F44" s="1134"/>
      <c r="G44" s="841"/>
      <c r="H44" s="1026">
        <f>'陸奥新報'!C15</f>
        <v>810</v>
      </c>
      <c r="I44" s="1022">
        <f>'陸奥新報'!E15</f>
        <v>0</v>
      </c>
      <c r="J44" s="809"/>
      <c r="K44" s="732"/>
      <c r="L44" s="731"/>
      <c r="M44" s="732"/>
      <c r="N44" s="731"/>
      <c r="O44" s="732"/>
      <c r="P44" s="975"/>
      <c r="Q44" s="842"/>
      <c r="R44" s="669">
        <f t="shared" si="1"/>
        <v>810</v>
      </c>
      <c r="S44" s="735">
        <f t="shared" si="1"/>
        <v>0</v>
      </c>
    </row>
    <row r="45" spans="1:19" ht="13.5">
      <c r="A45" s="1662"/>
      <c r="B45" s="852"/>
      <c r="C45" s="801" t="s">
        <v>17</v>
      </c>
      <c r="D45" s="595"/>
      <c r="E45" s="1114"/>
      <c r="F45" s="1132"/>
      <c r="G45" s="995"/>
      <c r="H45" s="646">
        <f>'陸奥新報'!C16</f>
        <v>1740</v>
      </c>
      <c r="I45" s="1022">
        <f>'陸奥新報'!E16</f>
        <v>0</v>
      </c>
      <c r="J45" s="616"/>
      <c r="K45" s="619"/>
      <c r="L45" s="617"/>
      <c r="M45" s="619"/>
      <c r="N45" s="709"/>
      <c r="O45" s="921"/>
      <c r="P45" s="997"/>
      <c r="Q45" s="857"/>
      <c r="R45" s="669">
        <f t="shared" si="1"/>
        <v>1740</v>
      </c>
      <c r="S45" s="735">
        <f t="shared" si="1"/>
        <v>0</v>
      </c>
    </row>
    <row r="46" spans="1:19" ht="13.5">
      <c r="A46" s="1662"/>
      <c r="B46" s="858"/>
      <c r="C46" s="769" t="s">
        <v>18</v>
      </c>
      <c r="D46" s="870"/>
      <c r="E46" s="1116"/>
      <c r="F46" s="1134"/>
      <c r="G46" s="841"/>
      <c r="H46" s="1026">
        <f>'陸奥新報'!C17</f>
        <v>1040</v>
      </c>
      <c r="I46" s="1022">
        <f>'陸奥新報'!E17</f>
        <v>0</v>
      </c>
      <c r="J46" s="616"/>
      <c r="K46" s="619"/>
      <c r="L46" s="617"/>
      <c r="M46" s="619"/>
      <c r="N46" s="709"/>
      <c r="O46" s="732"/>
      <c r="P46" s="997"/>
      <c r="Q46" s="857"/>
      <c r="R46" s="669">
        <f t="shared" si="1"/>
        <v>1040</v>
      </c>
      <c r="S46" s="735">
        <f t="shared" si="1"/>
        <v>0</v>
      </c>
    </row>
    <row r="47" spans="1:19" ht="13.5">
      <c r="A47" s="1662"/>
      <c r="B47" s="795"/>
      <c r="C47" s="801" t="s">
        <v>659</v>
      </c>
      <c r="D47" s="863"/>
      <c r="E47" s="1125"/>
      <c r="F47" s="1134"/>
      <c r="G47" s="864"/>
      <c r="H47" s="637">
        <f>'陸奥新報'!C18</f>
        <v>200</v>
      </c>
      <c r="I47" s="1022">
        <f>'陸奥新報'!E18</f>
        <v>0</v>
      </c>
      <c r="J47" s="809"/>
      <c r="K47" s="732"/>
      <c r="L47" s="731"/>
      <c r="M47" s="732"/>
      <c r="N47" s="731"/>
      <c r="O47" s="732"/>
      <c r="P47" s="975"/>
      <c r="Q47" s="842"/>
      <c r="R47" s="669">
        <f t="shared" si="1"/>
        <v>200</v>
      </c>
      <c r="S47" s="735">
        <f t="shared" si="1"/>
        <v>0</v>
      </c>
    </row>
    <row r="48" spans="1:19" ht="13.5">
      <c r="A48" s="1662"/>
      <c r="B48" s="641"/>
      <c r="C48" s="889" t="s">
        <v>660</v>
      </c>
      <c r="D48" s="770"/>
      <c r="E48" s="1116"/>
      <c r="F48" s="1134"/>
      <c r="G48" s="841"/>
      <c r="H48" s="1026">
        <f>'陸奥新報'!C19</f>
        <v>250</v>
      </c>
      <c r="I48" s="1022">
        <f>'陸奥新報'!E19</f>
        <v>0</v>
      </c>
      <c r="J48" s="809"/>
      <c r="K48" s="732"/>
      <c r="L48" s="731"/>
      <c r="M48" s="732"/>
      <c r="N48" s="731"/>
      <c r="O48" s="732"/>
      <c r="P48" s="975"/>
      <c r="Q48" s="842"/>
      <c r="R48" s="669">
        <f t="shared" si="1"/>
        <v>250</v>
      </c>
      <c r="S48" s="735">
        <f t="shared" si="1"/>
        <v>0</v>
      </c>
    </row>
    <row r="49" spans="1:19" ht="13.5">
      <c r="A49" s="1662"/>
      <c r="B49" s="923"/>
      <c r="C49" s="1024" t="s">
        <v>19</v>
      </c>
      <c r="D49" s="870"/>
      <c r="E49" s="1116"/>
      <c r="F49" s="1134"/>
      <c r="G49" s="1027"/>
      <c r="H49" s="1026">
        <f>'陸奥新報'!C20</f>
        <v>260</v>
      </c>
      <c r="I49" s="1022">
        <f>'陸奥新報'!E20</f>
        <v>0</v>
      </c>
      <c r="J49" s="809"/>
      <c r="K49" s="732"/>
      <c r="L49" s="809"/>
      <c r="M49" s="846"/>
      <c r="N49" s="731"/>
      <c r="O49" s="732"/>
      <c r="P49" s="996"/>
      <c r="Q49" s="842"/>
      <c r="R49" s="669">
        <f t="shared" si="1"/>
        <v>260</v>
      </c>
      <c r="S49" s="735">
        <f t="shared" si="1"/>
        <v>0</v>
      </c>
    </row>
    <row r="50" spans="1:19" ht="13.5">
      <c r="A50" s="1662"/>
      <c r="B50" s="795"/>
      <c r="C50" s="801" t="s">
        <v>661</v>
      </c>
      <c r="D50" s="863"/>
      <c r="E50" s="1125"/>
      <c r="F50" s="1134"/>
      <c r="G50" s="864"/>
      <c r="H50" s="637">
        <f>'陸奥新報'!C21</f>
        <v>430</v>
      </c>
      <c r="I50" s="1022">
        <f>'陸奥新報'!E21</f>
        <v>0</v>
      </c>
      <c r="J50" s="809"/>
      <c r="K50" s="732"/>
      <c r="L50" s="731"/>
      <c r="M50" s="732"/>
      <c r="N50" s="731"/>
      <c r="O50" s="732"/>
      <c r="P50" s="975"/>
      <c r="Q50" s="842"/>
      <c r="R50" s="669">
        <f t="shared" si="1"/>
        <v>430</v>
      </c>
      <c r="S50" s="735">
        <f t="shared" si="1"/>
        <v>0</v>
      </c>
    </row>
    <row r="51" spans="1:19" ht="13.5">
      <c r="A51" s="1662"/>
      <c r="B51" s="641"/>
      <c r="C51" s="889" t="s">
        <v>21</v>
      </c>
      <c r="D51" s="770"/>
      <c r="E51" s="1116"/>
      <c r="F51" s="1134"/>
      <c r="G51" s="841"/>
      <c r="H51" s="1026">
        <f>'陸奥新報'!C22</f>
        <v>850</v>
      </c>
      <c r="I51" s="1022">
        <f>'陸奥新報'!E22</f>
        <v>0</v>
      </c>
      <c r="J51" s="809"/>
      <c r="K51" s="732"/>
      <c r="L51" s="731"/>
      <c r="M51" s="732"/>
      <c r="N51" s="731"/>
      <c r="O51" s="732"/>
      <c r="P51" s="975"/>
      <c r="Q51" s="842"/>
      <c r="R51" s="669">
        <f t="shared" si="1"/>
        <v>850</v>
      </c>
      <c r="S51" s="735">
        <f t="shared" si="1"/>
        <v>0</v>
      </c>
    </row>
    <row r="52" spans="1:19" ht="13.5">
      <c r="A52" s="1662"/>
      <c r="B52" s="852"/>
      <c r="C52" s="801" t="s">
        <v>662</v>
      </c>
      <c r="D52" s="595"/>
      <c r="E52" s="1114"/>
      <c r="F52" s="1132"/>
      <c r="G52" s="995"/>
      <c r="H52" s="646">
        <f>'陸奥新報'!C23</f>
        <v>500</v>
      </c>
      <c r="I52" s="1022">
        <f>'陸奥新報'!E23</f>
        <v>0</v>
      </c>
      <c r="J52" s="616"/>
      <c r="K52" s="619"/>
      <c r="L52" s="617"/>
      <c r="M52" s="619"/>
      <c r="N52" s="709"/>
      <c r="O52" s="921"/>
      <c r="P52" s="997"/>
      <c r="Q52" s="857"/>
      <c r="R52" s="669">
        <f t="shared" si="1"/>
        <v>500</v>
      </c>
      <c r="S52" s="735">
        <f t="shared" si="1"/>
        <v>0</v>
      </c>
    </row>
    <row r="53" spans="1:19" ht="13.5">
      <c r="A53" s="1662"/>
      <c r="B53" s="858"/>
      <c r="C53" s="769" t="s">
        <v>663</v>
      </c>
      <c r="D53" s="870"/>
      <c r="E53" s="1116"/>
      <c r="F53" s="1134"/>
      <c r="G53" s="841"/>
      <c r="H53" s="1026">
        <f>'陸奥新報'!C24</f>
        <v>190</v>
      </c>
      <c r="I53" s="1022">
        <f>'陸奥新報'!E24</f>
        <v>0</v>
      </c>
      <c r="J53" s="616"/>
      <c r="K53" s="619"/>
      <c r="L53" s="617"/>
      <c r="M53" s="619"/>
      <c r="N53" s="709"/>
      <c r="O53" s="732"/>
      <c r="P53" s="997"/>
      <c r="Q53" s="857"/>
      <c r="R53" s="669">
        <f t="shared" si="1"/>
        <v>190</v>
      </c>
      <c r="S53" s="735">
        <f t="shared" si="1"/>
        <v>0</v>
      </c>
    </row>
    <row r="54" spans="1:19" ht="13.5">
      <c r="A54" s="1662"/>
      <c r="B54" s="795"/>
      <c r="C54" s="801" t="s">
        <v>664</v>
      </c>
      <c r="D54" s="863"/>
      <c r="E54" s="1125"/>
      <c r="F54" s="1134"/>
      <c r="G54" s="864"/>
      <c r="H54" s="637">
        <f>'陸奥新報'!C25</f>
        <v>400</v>
      </c>
      <c r="I54" s="1022">
        <f>'陸奥新報'!E25</f>
        <v>0</v>
      </c>
      <c r="J54" s="809"/>
      <c r="K54" s="732"/>
      <c r="L54" s="731"/>
      <c r="M54" s="732"/>
      <c r="N54" s="731"/>
      <c r="O54" s="732"/>
      <c r="P54" s="975"/>
      <c r="Q54" s="842"/>
      <c r="R54" s="669">
        <f t="shared" si="1"/>
        <v>400</v>
      </c>
      <c r="S54" s="735">
        <f t="shared" si="1"/>
        <v>0</v>
      </c>
    </row>
    <row r="55" spans="1:19" ht="13.5">
      <c r="A55" s="1662"/>
      <c r="B55" s="641"/>
      <c r="C55" s="889" t="s">
        <v>665</v>
      </c>
      <c r="D55" s="770"/>
      <c r="E55" s="1116"/>
      <c r="F55" s="1134"/>
      <c r="G55" s="841"/>
      <c r="H55" s="1026">
        <f>'陸奥新報'!C26</f>
        <v>1400</v>
      </c>
      <c r="I55" s="1022">
        <f>'陸奥新報'!E26</f>
        <v>0</v>
      </c>
      <c r="J55" s="809"/>
      <c r="K55" s="732"/>
      <c r="L55" s="731"/>
      <c r="M55" s="732"/>
      <c r="N55" s="731"/>
      <c r="O55" s="732"/>
      <c r="P55" s="975"/>
      <c r="Q55" s="842"/>
      <c r="R55" s="669">
        <f t="shared" si="1"/>
        <v>1400</v>
      </c>
      <c r="S55" s="735">
        <f t="shared" si="1"/>
        <v>0</v>
      </c>
    </row>
    <row r="56" spans="1:19" ht="13.5">
      <c r="A56" s="1662"/>
      <c r="B56" s="795"/>
      <c r="C56" s="801" t="s">
        <v>666</v>
      </c>
      <c r="D56" s="863"/>
      <c r="E56" s="1125"/>
      <c r="F56" s="1134"/>
      <c r="G56" s="864"/>
      <c r="H56" s="637">
        <f>'陸奥新報'!C27</f>
        <v>390</v>
      </c>
      <c r="I56" s="1022">
        <f>'陸奥新報'!E27</f>
        <v>0</v>
      </c>
      <c r="J56" s="809"/>
      <c r="K56" s="732"/>
      <c r="L56" s="731"/>
      <c r="M56" s="732"/>
      <c r="N56" s="731"/>
      <c r="O56" s="732"/>
      <c r="P56" s="975"/>
      <c r="Q56" s="842"/>
      <c r="R56" s="669">
        <f t="shared" si="1"/>
        <v>390</v>
      </c>
      <c r="S56" s="735">
        <f t="shared" si="1"/>
        <v>0</v>
      </c>
    </row>
    <row r="57" spans="1:19" ht="13.5">
      <c r="A57" s="1662"/>
      <c r="B57" s="641"/>
      <c r="C57" s="889" t="s">
        <v>667</v>
      </c>
      <c r="D57" s="770"/>
      <c r="E57" s="1116"/>
      <c r="F57" s="1134"/>
      <c r="G57" s="841"/>
      <c r="H57" s="1026">
        <f>'陸奥新報'!C28</f>
        <v>260</v>
      </c>
      <c r="I57" s="1022">
        <f>'陸奥新報'!E28</f>
        <v>0</v>
      </c>
      <c r="J57" s="809"/>
      <c r="K57" s="732"/>
      <c r="L57" s="731"/>
      <c r="M57" s="732"/>
      <c r="N57" s="731"/>
      <c r="O57" s="732"/>
      <c r="P57" s="975"/>
      <c r="Q57" s="842"/>
      <c r="R57" s="669">
        <f t="shared" si="1"/>
        <v>260</v>
      </c>
      <c r="S57" s="735">
        <f t="shared" si="1"/>
        <v>0</v>
      </c>
    </row>
    <row r="58" spans="1:19" ht="13.5">
      <c r="A58" s="1662"/>
      <c r="B58" s="923" t="s">
        <v>668</v>
      </c>
      <c r="C58" s="907" t="s">
        <v>49</v>
      </c>
      <c r="D58" s="870"/>
      <c r="E58" s="1116"/>
      <c r="F58" s="1134"/>
      <c r="G58" s="841"/>
      <c r="H58" s="1026">
        <f>SUM(H37:H57)</f>
        <v>25910</v>
      </c>
      <c r="I58" s="621">
        <f>SUM(I37:I57)</f>
        <v>0</v>
      </c>
      <c r="J58" s="731"/>
      <c r="K58" s="732"/>
      <c r="L58" s="809"/>
      <c r="M58" s="846"/>
      <c r="N58" s="731"/>
      <c r="O58" s="732"/>
      <c r="P58" s="996"/>
      <c r="Q58" s="842"/>
      <c r="R58" s="604">
        <f>SUM(R37:R57)</f>
        <v>25910</v>
      </c>
      <c r="S58" s="622">
        <f>SUM(S37:S57)</f>
        <v>0</v>
      </c>
    </row>
    <row r="59" spans="1:19" ht="13.5">
      <c r="A59" s="1663"/>
      <c r="B59" s="858"/>
      <c r="C59" s="869"/>
      <c r="D59" s="870"/>
      <c r="E59" s="1116"/>
      <c r="F59" s="1135"/>
      <c r="G59" s="841"/>
      <c r="H59" s="651"/>
      <c r="I59" s="871"/>
      <c r="J59" s="872"/>
      <c r="K59" s="871"/>
      <c r="L59" s="873"/>
      <c r="M59" s="871"/>
      <c r="N59" s="713"/>
      <c r="O59" s="909"/>
      <c r="P59" s="1028"/>
      <c r="Q59" s="877"/>
      <c r="R59" s="1029"/>
      <c r="S59" s="1030"/>
    </row>
    <row r="60" spans="1:19" s="413" customFormat="1" ht="13.5" customHeight="1">
      <c r="A60" s="1619" t="s">
        <v>584</v>
      </c>
      <c r="B60" s="1620"/>
      <c r="C60" s="1627"/>
      <c r="D60" s="1627"/>
      <c r="E60" s="1627"/>
      <c r="F60" s="1627"/>
      <c r="G60" s="1627"/>
      <c r="H60" s="1627"/>
      <c r="I60" s="1627"/>
      <c r="J60" s="1627"/>
      <c r="K60" s="1627"/>
      <c r="L60" s="1627"/>
      <c r="M60" s="1627"/>
      <c r="N60" s="1627"/>
      <c r="O60" s="1627"/>
      <c r="P60" s="1627"/>
      <c r="Q60" s="1627"/>
      <c r="R60" s="1627"/>
      <c r="S60" s="1628"/>
    </row>
    <row r="61" spans="1:19" s="413" customFormat="1" ht="13.5" customHeight="1">
      <c r="A61" s="1099"/>
      <c r="B61" s="1776"/>
      <c r="C61" s="1776"/>
      <c r="D61" s="1776"/>
      <c r="E61" s="1776"/>
      <c r="F61" s="1776"/>
      <c r="G61" s="1776"/>
      <c r="H61" s="1776"/>
      <c r="I61" s="1776"/>
      <c r="J61" s="1776"/>
      <c r="K61" s="1776"/>
      <c r="L61" s="1776"/>
      <c r="M61" s="1776"/>
      <c r="N61" s="1776"/>
      <c r="O61" s="1776"/>
      <c r="P61" s="1776"/>
      <c r="Q61" s="1776"/>
      <c r="R61" s="1776"/>
      <c r="S61" s="1777"/>
    </row>
    <row r="62" spans="1:19" s="413" customFormat="1" ht="13.5" customHeight="1">
      <c r="A62" s="1096"/>
      <c r="B62" s="1776"/>
      <c r="C62" s="1776"/>
      <c r="D62" s="1776"/>
      <c r="E62" s="1776"/>
      <c r="F62" s="1776"/>
      <c r="G62" s="1776"/>
      <c r="H62" s="1776"/>
      <c r="I62" s="1776"/>
      <c r="J62" s="1776"/>
      <c r="K62" s="1776"/>
      <c r="L62" s="1776"/>
      <c r="M62" s="1776"/>
      <c r="N62" s="1776"/>
      <c r="O62" s="1776"/>
      <c r="P62" s="1776"/>
      <c r="Q62" s="1776"/>
      <c r="R62" s="1776"/>
      <c r="S62" s="1777"/>
    </row>
    <row r="63" spans="1:19" s="413" customFormat="1" ht="13.5" customHeight="1">
      <c r="A63" s="1097"/>
      <c r="B63" s="1776"/>
      <c r="C63" s="1776"/>
      <c r="D63" s="1776"/>
      <c r="E63" s="1776"/>
      <c r="F63" s="1776"/>
      <c r="G63" s="1776"/>
      <c r="H63" s="1776"/>
      <c r="I63" s="1776"/>
      <c r="J63" s="1776"/>
      <c r="K63" s="1776"/>
      <c r="L63" s="1776"/>
      <c r="M63" s="1776"/>
      <c r="N63" s="1776"/>
      <c r="O63" s="1776"/>
      <c r="P63" s="1776"/>
      <c r="Q63" s="1776"/>
      <c r="R63" s="1776"/>
      <c r="S63" s="1777"/>
    </row>
    <row r="64" spans="1:19" s="413" customFormat="1" ht="13.5" customHeight="1" thickBot="1">
      <c r="A64" s="1098"/>
      <c r="B64" s="1778"/>
      <c r="C64" s="1778"/>
      <c r="D64" s="1778"/>
      <c r="E64" s="1778"/>
      <c r="F64" s="1778"/>
      <c r="G64" s="1778"/>
      <c r="H64" s="1778"/>
      <c r="I64" s="1778"/>
      <c r="J64" s="1778"/>
      <c r="K64" s="1778"/>
      <c r="L64" s="1778"/>
      <c r="M64" s="1778"/>
      <c r="N64" s="1778"/>
      <c r="O64" s="1778"/>
      <c r="P64" s="1778"/>
      <c r="Q64" s="1778"/>
      <c r="R64" s="1778"/>
      <c r="S64" s="1779"/>
    </row>
    <row r="65" spans="1:19" s="413" customFormat="1" ht="13.5" customHeight="1">
      <c r="A65" s="715" t="s">
        <v>585</v>
      </c>
      <c r="B65" s="716" t="s">
        <v>998</v>
      </c>
      <c r="C65" s="717"/>
      <c r="D65" s="717"/>
      <c r="E65" s="717"/>
      <c r="F65" s="717"/>
      <c r="G65" s="717"/>
      <c r="H65" s="717"/>
      <c r="I65" s="717"/>
      <c r="J65" s="717"/>
      <c r="K65" s="717"/>
      <c r="L65" s="717"/>
      <c r="M65" s="717"/>
      <c r="N65" s="717"/>
      <c r="O65" s="717"/>
      <c r="P65" s="717"/>
      <c r="Q65" s="717"/>
      <c r="R65" s="1614">
        <f>'青森市'!A1</f>
        <v>45383</v>
      </c>
      <c r="S65" s="1614"/>
    </row>
    <row r="66" spans="1:19" s="413" customFormat="1" ht="13.5" customHeight="1">
      <c r="A66" s="715"/>
      <c r="B66" s="716"/>
      <c r="C66" s="717"/>
      <c r="D66" s="717"/>
      <c r="E66" s="717"/>
      <c r="F66" s="717"/>
      <c r="G66" s="717"/>
      <c r="H66" s="717"/>
      <c r="I66" s="717"/>
      <c r="J66" s="717"/>
      <c r="K66" s="717"/>
      <c r="L66" s="717"/>
      <c r="M66" s="717"/>
      <c r="N66" s="717"/>
      <c r="O66" s="717"/>
      <c r="P66" s="717"/>
      <c r="Q66" s="717"/>
      <c r="R66" s="941"/>
      <c r="S66" s="696"/>
    </row>
    <row r="67" spans="1:19" s="413" customFormat="1" ht="13.5" customHeight="1">
      <c r="A67" s="696"/>
      <c r="B67" s="696"/>
      <c r="C67" s="696"/>
      <c r="D67" s="696"/>
      <c r="E67" s="696"/>
      <c r="F67" s="696"/>
      <c r="G67" s="696"/>
      <c r="H67" s="696"/>
      <c r="I67" s="696"/>
      <c r="J67" s="696"/>
      <c r="K67" s="696"/>
      <c r="L67" s="696"/>
      <c r="M67" s="696"/>
      <c r="N67" s="696"/>
      <c r="O67" s="696"/>
      <c r="P67" s="696"/>
      <c r="Q67" s="696"/>
      <c r="R67" s="696"/>
      <c r="S67" s="696"/>
    </row>
    <row r="68" spans="1:19" s="413" customFormat="1" ht="12">
      <c r="A68" s="696"/>
      <c r="B68" s="696"/>
      <c r="C68" s="696"/>
      <c r="D68" s="696"/>
      <c r="E68" s="696"/>
      <c r="F68" s="696"/>
      <c r="G68" s="696"/>
      <c r="H68" s="696"/>
      <c r="I68" s="696"/>
      <c r="J68" s="696"/>
      <c r="K68" s="696"/>
      <c r="L68" s="696"/>
      <c r="M68" s="696"/>
      <c r="N68" s="696"/>
      <c r="O68" s="696"/>
      <c r="P68" s="696"/>
      <c r="Q68" s="696"/>
      <c r="R68" s="696"/>
      <c r="S68" s="696"/>
    </row>
    <row r="69" spans="1:19" s="413" customFormat="1" ht="12">
      <c r="A69" s="696"/>
      <c r="B69" s="696"/>
      <c r="C69" s="696"/>
      <c r="D69" s="696"/>
      <c r="E69" s="696"/>
      <c r="F69" s="696"/>
      <c r="G69" s="696"/>
      <c r="H69" s="696"/>
      <c r="I69" s="696"/>
      <c r="J69" s="696"/>
      <c r="K69" s="696"/>
      <c r="L69" s="696"/>
      <c r="M69" s="696"/>
      <c r="N69" s="696"/>
      <c r="O69" s="696"/>
      <c r="P69" s="696"/>
      <c r="Q69" s="696"/>
      <c r="R69" s="696"/>
      <c r="S69" s="696"/>
    </row>
    <row r="70" spans="1:19" ht="13.5">
      <c r="A70" s="579"/>
      <c r="B70" s="1082"/>
      <c r="C70" s="1082"/>
      <c r="D70" s="1082"/>
      <c r="E70" s="1082"/>
      <c r="F70" s="1082"/>
      <c r="G70" s="1082"/>
      <c r="H70" s="1082"/>
      <c r="I70" s="1082"/>
      <c r="J70" s="1082"/>
      <c r="K70" s="1082"/>
      <c r="L70" s="1082"/>
      <c r="M70" s="1082"/>
      <c r="N70" s="1082"/>
      <c r="O70" s="1082"/>
      <c r="P70" s="1082"/>
      <c r="Q70" s="1082"/>
      <c r="R70" s="1082"/>
      <c r="S70" s="1082"/>
    </row>
    <row r="71" spans="2:19" ht="13.5">
      <c r="B71" s="414"/>
      <c r="C71" s="414"/>
      <c r="D71" s="414"/>
      <c r="E71" s="414"/>
      <c r="F71" s="414"/>
      <c r="G71" s="414"/>
      <c r="H71" s="414"/>
      <c r="I71" s="414"/>
      <c r="J71" s="414"/>
      <c r="K71" s="414"/>
      <c r="L71" s="414"/>
      <c r="M71" s="414"/>
      <c r="N71" s="414"/>
      <c r="O71" s="414"/>
      <c r="P71" s="414"/>
      <c r="Q71" s="414"/>
      <c r="R71" s="414"/>
      <c r="S71" s="414"/>
    </row>
    <row r="72" spans="2:19" ht="13.5">
      <c r="B72" s="414"/>
      <c r="C72" s="414"/>
      <c r="D72" s="414"/>
      <c r="E72" s="414"/>
      <c r="F72" s="414"/>
      <c r="G72" s="414"/>
      <c r="H72" s="414"/>
      <c r="I72" s="414"/>
      <c r="J72" s="414"/>
      <c r="K72" s="414"/>
      <c r="L72" s="414"/>
      <c r="M72" s="414"/>
      <c r="N72" s="414"/>
      <c r="O72" s="414"/>
      <c r="P72" s="414"/>
      <c r="Q72" s="414"/>
      <c r="R72" s="414"/>
      <c r="S72" s="414"/>
    </row>
    <row r="73" spans="2:19" ht="13.5">
      <c r="B73" s="414"/>
      <c r="C73" s="414"/>
      <c r="D73" s="414"/>
      <c r="E73" s="414"/>
      <c r="F73" s="414"/>
      <c r="G73" s="414"/>
      <c r="H73" s="414"/>
      <c r="I73" s="414"/>
      <c r="J73" s="414"/>
      <c r="K73" s="414"/>
      <c r="L73" s="414"/>
      <c r="M73" s="414"/>
      <c r="N73" s="414"/>
      <c r="O73" s="414"/>
      <c r="P73" s="414"/>
      <c r="Q73" s="414"/>
      <c r="R73" s="414"/>
      <c r="S73" s="414"/>
    </row>
    <row r="74" spans="2:19" ht="13.5">
      <c r="B74" s="414"/>
      <c r="C74" s="414"/>
      <c r="D74" s="414"/>
      <c r="E74" s="414"/>
      <c r="F74" s="414"/>
      <c r="G74" s="414"/>
      <c r="H74" s="414"/>
      <c r="I74" s="414"/>
      <c r="J74" s="414"/>
      <c r="K74" s="414"/>
      <c r="L74" s="414"/>
      <c r="M74" s="414"/>
      <c r="N74" s="414"/>
      <c r="O74" s="414"/>
      <c r="P74" s="414"/>
      <c r="Q74" s="414"/>
      <c r="R74" s="414"/>
      <c r="S74" s="414"/>
    </row>
    <row r="75" spans="2:19" ht="13.5">
      <c r="B75" s="414"/>
      <c r="C75" s="414"/>
      <c r="D75" s="414"/>
      <c r="E75" s="414"/>
      <c r="F75" s="414"/>
      <c r="G75" s="414"/>
      <c r="H75" s="414"/>
      <c r="I75" s="414"/>
      <c r="J75" s="414"/>
      <c r="K75" s="414"/>
      <c r="L75" s="414"/>
      <c r="M75" s="414"/>
      <c r="N75" s="414"/>
      <c r="O75" s="414"/>
      <c r="P75" s="414"/>
      <c r="Q75" s="414"/>
      <c r="R75" s="414"/>
      <c r="S75" s="414"/>
    </row>
    <row r="76" spans="2:19" ht="13.5">
      <c r="B76" s="414"/>
      <c r="C76" s="414"/>
      <c r="D76" s="414"/>
      <c r="E76" s="414"/>
      <c r="F76" s="414"/>
      <c r="G76" s="414"/>
      <c r="H76" s="414"/>
      <c r="I76" s="414"/>
      <c r="J76" s="414"/>
      <c r="K76" s="414"/>
      <c r="L76" s="414"/>
      <c r="M76" s="414"/>
      <c r="N76" s="414"/>
      <c r="O76" s="414"/>
      <c r="P76" s="414"/>
      <c r="Q76" s="414"/>
      <c r="R76" s="414"/>
      <c r="S76" s="414"/>
    </row>
  </sheetData>
  <sheetProtection/>
  <mergeCells count="53">
    <mergeCell ref="C33:D33"/>
    <mergeCell ref="H1:P2"/>
    <mergeCell ref="Q2:S2"/>
    <mergeCell ref="A3:A6"/>
    <mergeCell ref="B3:G5"/>
    <mergeCell ref="K3:M4"/>
    <mergeCell ref="N3:O3"/>
    <mergeCell ref="P3:Q3"/>
    <mergeCell ref="R3:S3"/>
    <mergeCell ref="H4:I7"/>
    <mergeCell ref="N4:O4"/>
    <mergeCell ref="P4:S6"/>
    <mergeCell ref="K5:O6"/>
    <mergeCell ref="B6:G6"/>
    <mergeCell ref="C7:D7"/>
    <mergeCell ref="K7:L7"/>
    <mergeCell ref="N7:O7"/>
    <mergeCell ref="A8:D10"/>
    <mergeCell ref="E8:G9"/>
    <mergeCell ref="K8:O9"/>
    <mergeCell ref="P8:S10"/>
    <mergeCell ref="H9:I12"/>
    <mergeCell ref="K10:O11"/>
    <mergeCell ref="P11:Q11"/>
    <mergeCell ref="R11:S11"/>
    <mergeCell ref="A12:D12"/>
    <mergeCell ref="E12:G12"/>
    <mergeCell ref="R12:S12"/>
    <mergeCell ref="E13:G13"/>
    <mergeCell ref="H13:I13"/>
    <mergeCell ref="J13:K13"/>
    <mergeCell ref="L13:M13"/>
    <mergeCell ref="R13:S13"/>
    <mergeCell ref="K12:L12"/>
    <mergeCell ref="N12:O12"/>
    <mergeCell ref="N22:N26"/>
    <mergeCell ref="P12:Q12"/>
    <mergeCell ref="H22:H26"/>
    <mergeCell ref="I22:I26"/>
    <mergeCell ref="J22:J26"/>
    <mergeCell ref="K22:K26"/>
    <mergeCell ref="L22:L26"/>
    <mergeCell ref="H16:M16"/>
    <mergeCell ref="L29:M29"/>
    <mergeCell ref="B61:S64"/>
    <mergeCell ref="R65:S65"/>
    <mergeCell ref="O22:O26"/>
    <mergeCell ref="H29:I29"/>
    <mergeCell ref="H36:I36"/>
    <mergeCell ref="A60:B60"/>
    <mergeCell ref="C60:S60"/>
    <mergeCell ref="A15:A59"/>
    <mergeCell ref="M22:M26"/>
  </mergeCells>
  <conditionalFormatting sqref="A8:D10">
    <cfRule type="cellIs" priority="35" dxfId="531" operator="equal">
      <formula>0</formula>
    </cfRule>
  </conditionalFormatting>
  <conditionalFormatting sqref="C7:D7">
    <cfRule type="cellIs" priority="34" dxfId="531" operator="equal">
      <formula>0</formula>
    </cfRule>
  </conditionalFormatting>
  <conditionalFormatting sqref="G28">
    <cfRule type="expression" priority="33" dxfId="63">
      <formula>E28&lt;G28</formula>
    </cfRule>
  </conditionalFormatting>
  <conditionalFormatting sqref="M30">
    <cfRule type="expression" priority="25" dxfId="63">
      <formula>L30&lt;M30</formula>
    </cfRule>
  </conditionalFormatting>
  <conditionalFormatting sqref="S28:S29 S35:S36 S59">
    <cfRule type="expression" priority="22" dxfId="63">
      <formula>R28&lt;S28</formula>
    </cfRule>
  </conditionalFormatting>
  <conditionalFormatting sqref="S28:S29 S35:S36 S59">
    <cfRule type="cellIs" priority="21" dxfId="531" operator="equal">
      <formula>0</formula>
    </cfRule>
  </conditionalFormatting>
  <conditionalFormatting sqref="A12:F12 J6 N7 H9 N12 P4:S6 P8:S10 I3 K3 K5 I8 K7:K8 J11 K10 K12 E8:F8 J4 J9">
    <cfRule type="cellIs" priority="19" dxfId="531" operator="equal">
      <formula>0</formula>
    </cfRule>
  </conditionalFormatting>
  <conditionalFormatting sqref="G26">
    <cfRule type="cellIs" priority="17" dxfId="531" operator="between" stopIfTrue="1">
      <formula>0</formula>
      <formula>0</formula>
    </cfRule>
  </conditionalFormatting>
  <conditionalFormatting sqref="G17">
    <cfRule type="cellIs" priority="16" dxfId="531" operator="between" stopIfTrue="1">
      <formula>0</formula>
      <formula>0</formula>
    </cfRule>
  </conditionalFormatting>
  <conditionalFormatting sqref="G27">
    <cfRule type="cellIs" priority="15" dxfId="531" operator="between" stopIfTrue="1">
      <formula>0</formula>
      <formula>0</formula>
    </cfRule>
  </conditionalFormatting>
  <conditionalFormatting sqref="I27">
    <cfRule type="cellIs" priority="14" dxfId="531" operator="between" stopIfTrue="1">
      <formula>0</formula>
      <formula>0</formula>
    </cfRule>
  </conditionalFormatting>
  <conditionalFormatting sqref="I34">
    <cfRule type="cellIs" priority="13" dxfId="531" operator="between" stopIfTrue="1">
      <formula>0</formula>
      <formula>0</formula>
    </cfRule>
  </conditionalFormatting>
  <conditionalFormatting sqref="I58">
    <cfRule type="cellIs" priority="12" dxfId="531" operator="between" stopIfTrue="1">
      <formula>0</formula>
      <formula>0</formula>
    </cfRule>
  </conditionalFormatting>
  <conditionalFormatting sqref="K27">
    <cfRule type="cellIs" priority="11" dxfId="531" operator="between" stopIfTrue="1">
      <formula>0</formula>
      <formula>0</formula>
    </cfRule>
  </conditionalFormatting>
  <conditionalFormatting sqref="M27">
    <cfRule type="cellIs" priority="10" dxfId="531" operator="between" stopIfTrue="1">
      <formula>0</formula>
      <formula>0</formula>
    </cfRule>
  </conditionalFormatting>
  <conditionalFormatting sqref="O27">
    <cfRule type="cellIs" priority="9" dxfId="531" operator="between" stopIfTrue="1">
      <formula>0</formula>
      <formula>0</formula>
    </cfRule>
  </conditionalFormatting>
  <conditionalFormatting sqref="M34">
    <cfRule type="cellIs" priority="8" dxfId="531" operator="between" stopIfTrue="1">
      <formula>0</formula>
      <formula>0</formula>
    </cfRule>
  </conditionalFormatting>
  <conditionalFormatting sqref="S58 S34 S26:S27 S17">
    <cfRule type="cellIs" priority="7" dxfId="531" operator="between" stopIfTrue="1">
      <formula>0</formula>
      <formula>0</formula>
    </cfRule>
  </conditionalFormatting>
  <conditionalFormatting sqref="G15:G27">
    <cfRule type="expression" priority="6" dxfId="26" stopIfTrue="1">
      <formula>$E$15&lt;$G$15</formula>
    </cfRule>
  </conditionalFormatting>
  <conditionalFormatting sqref="I15 I30:I34 I37:I58 I17:I27">
    <cfRule type="expression" priority="5" dxfId="26" stopIfTrue="1">
      <formula>$H$15&lt;$I$15</formula>
    </cfRule>
  </conditionalFormatting>
  <conditionalFormatting sqref="K15 K17:K27">
    <cfRule type="expression" priority="4" dxfId="26" stopIfTrue="1">
      <formula>J15&lt;K15</formula>
    </cfRule>
  </conditionalFormatting>
  <conditionalFormatting sqref="M15 M22 M27 M31:M34 M17:M18">
    <cfRule type="expression" priority="3" dxfId="26" stopIfTrue="1">
      <formula>L15&lt;M15</formula>
    </cfRule>
  </conditionalFormatting>
  <conditionalFormatting sqref="O15:O27">
    <cfRule type="expression" priority="2" dxfId="26" stopIfTrue="1">
      <formula>N15&lt;O15</formula>
    </cfRule>
  </conditionalFormatting>
  <conditionalFormatting sqref="S15:S27 S30:S34 S37:S58">
    <cfRule type="expression" priority="1" dxfId="26" stopIfTrue="1">
      <formula>R15&lt;S15</formula>
    </cfRule>
  </conditionalFormatting>
  <dataValidations count="2">
    <dataValidation allowBlank="1" showInputMessage="1" showErrorMessage="1" imeMode="on" sqref="P11 R11 B3:G5 E8:F8 P8:S10 J4 J6 K7:K8 K5 K12 P4:S6 J11 K3 N7 J9 K10 A12:F12 N12 I3 I8 H9"/>
    <dataValidation operator="greaterThanOrEqual" allowBlank="1" showInputMessage="1" showErrorMessage="1" error="数値以外入力不可！" imeMode="halfAlpha" sqref="Q36 G54 K36 G50 G32:G33 G56 G35 G37:G40 O36 G43 G47 M36 H37:S59 I27:I28 E15:H28 H30:S35 I15 I18:I22 M17:M24 M27:M28 N15:S28 M15 J15:L15 J17:L28"/>
  </dataValidations>
  <printOptions/>
  <pageMargins left="0.7" right="0.7" top="0.75" bottom="0.75" header="0.3" footer="0.3"/>
  <pageSetup fitToHeight="1" fitToWidth="1" horizontalDpi="600" verticalDpi="600" orientation="portrait" paperSize="9" scale="81" r:id="rId1"/>
  <ignoredErrors>
    <ignoredError sqref="B15:B27 B58 B30:B34" numberStoredAsText="1"/>
    <ignoredError sqref="P4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A1:U74"/>
  <sheetViews>
    <sheetView showGridLines="0" showZeros="0" zoomScalePageLayoutView="0" workbookViewId="0" topLeftCell="A1">
      <selection activeCell="A3" sqref="A3:E4"/>
    </sheetView>
  </sheetViews>
  <sheetFormatPr defaultColWidth="9.00390625" defaultRowHeight="13.5"/>
  <cols>
    <col min="1" max="1" width="3.50390625" style="412" customWidth="1"/>
    <col min="2" max="2" width="5.625" style="412" customWidth="1"/>
    <col min="3" max="3" width="9.50390625" style="412" customWidth="1"/>
    <col min="4" max="4" width="3.625" style="412" customWidth="1"/>
    <col min="5" max="7" width="6.25390625" style="412" customWidth="1"/>
    <col min="8" max="8" width="5.625" style="412" customWidth="1"/>
    <col min="9" max="9" width="5.25390625" style="412" customWidth="1"/>
    <col min="10" max="10" width="5.625" style="412" customWidth="1"/>
    <col min="11" max="11" width="5.50390625" style="412" customWidth="1"/>
    <col min="12" max="12" width="5.375" style="412" customWidth="1"/>
    <col min="13" max="13" width="5.875" style="412" customWidth="1"/>
    <col min="14" max="14" width="5.375" style="412" customWidth="1"/>
    <col min="15" max="15" width="5.875" style="412" customWidth="1"/>
    <col min="16" max="16" width="5.375" style="412" customWidth="1"/>
    <col min="17" max="17" width="5.875" style="412" customWidth="1"/>
    <col min="18" max="19" width="6.375" style="412" customWidth="1"/>
    <col min="20" max="16384" width="9.00390625" style="412" customWidth="1"/>
  </cols>
  <sheetData>
    <row r="1" spans="1:19" ht="13.5">
      <c r="A1" s="578" t="s">
        <v>493</v>
      </c>
      <c r="B1" s="579"/>
      <c r="C1" s="579"/>
      <c r="D1" s="579"/>
      <c r="E1" s="579"/>
      <c r="F1" s="579"/>
      <c r="G1" s="579"/>
      <c r="H1" s="1730" t="s">
        <v>494</v>
      </c>
      <c r="I1" s="1730"/>
      <c r="J1" s="1730"/>
      <c r="K1" s="1730"/>
      <c r="L1" s="1730"/>
      <c r="M1" s="1730"/>
      <c r="N1" s="1730"/>
      <c r="O1" s="1730"/>
      <c r="P1" s="1730"/>
      <c r="Q1" s="579"/>
      <c r="R1" s="579"/>
      <c r="S1" s="579"/>
    </row>
    <row r="2" spans="1:19" ht="13.5" customHeight="1" thickBot="1">
      <c r="A2" s="578" t="s">
        <v>495</v>
      </c>
      <c r="B2" s="579"/>
      <c r="C2" s="579"/>
      <c r="D2" s="579"/>
      <c r="E2" s="579"/>
      <c r="F2" s="579"/>
      <c r="G2" s="579"/>
      <c r="H2" s="1731"/>
      <c r="I2" s="1731"/>
      <c r="J2" s="1731"/>
      <c r="K2" s="1731"/>
      <c r="L2" s="1731"/>
      <c r="M2" s="1731"/>
      <c r="N2" s="1731"/>
      <c r="O2" s="1731"/>
      <c r="P2" s="1731"/>
      <c r="Q2" s="1773" t="s">
        <v>669</v>
      </c>
      <c r="R2" s="1773"/>
      <c r="S2" s="1773"/>
    </row>
    <row r="3" spans="1:19" ht="13.5" customHeight="1">
      <c r="A3" s="1733" t="s">
        <v>55</v>
      </c>
      <c r="B3" s="1736">
        <f>'青森市'!V2</f>
        <v>0</v>
      </c>
      <c r="C3" s="1737"/>
      <c r="D3" s="1737"/>
      <c r="E3" s="1737"/>
      <c r="F3" s="1737"/>
      <c r="G3" s="1738"/>
      <c r="H3" s="1059" t="s">
        <v>497</v>
      </c>
      <c r="I3" s="1060"/>
      <c r="J3" s="1061" t="s">
        <v>498</v>
      </c>
      <c r="K3" s="1742">
        <f>'青森市'!C2</f>
        <v>0</v>
      </c>
      <c r="L3" s="1742"/>
      <c r="M3" s="1742"/>
      <c r="N3" s="1744" t="s">
        <v>499</v>
      </c>
      <c r="O3" s="1745"/>
      <c r="P3" s="1746" t="s">
        <v>500</v>
      </c>
      <c r="Q3" s="1747"/>
      <c r="R3" s="1748" t="s">
        <v>501</v>
      </c>
      <c r="S3" s="1749"/>
    </row>
    <row r="4" spans="1:19" ht="13.5" customHeight="1">
      <c r="A4" s="1734"/>
      <c r="B4" s="1739"/>
      <c r="C4" s="1740"/>
      <c r="D4" s="1740"/>
      <c r="E4" s="1740"/>
      <c r="F4" s="1740"/>
      <c r="G4" s="1741"/>
      <c r="H4" s="1750">
        <f>'青森市'!P2</f>
        <v>0</v>
      </c>
      <c r="I4" s="1751"/>
      <c r="J4" s="1062"/>
      <c r="K4" s="1743"/>
      <c r="L4" s="1743"/>
      <c r="M4" s="1743"/>
      <c r="N4" s="1754" t="s">
        <v>501</v>
      </c>
      <c r="O4" s="1755"/>
      <c r="P4" s="1718">
        <f>'青森市'!I2</f>
        <v>0</v>
      </c>
      <c r="Q4" s="1719"/>
      <c r="R4" s="1719"/>
      <c r="S4" s="1720"/>
    </row>
    <row r="5" spans="1:19" ht="13.5" customHeight="1">
      <c r="A5" s="1734"/>
      <c r="B5" s="1739"/>
      <c r="C5" s="1740"/>
      <c r="D5" s="1740"/>
      <c r="E5" s="1740"/>
      <c r="F5" s="1740"/>
      <c r="G5" s="1741"/>
      <c r="H5" s="1750"/>
      <c r="I5" s="1751"/>
      <c r="J5" s="1063" t="s">
        <v>502</v>
      </c>
      <c r="K5" s="1774"/>
      <c r="L5" s="1774"/>
      <c r="M5" s="1774"/>
      <c r="N5" s="1774"/>
      <c r="O5" s="1775"/>
      <c r="P5" s="1718"/>
      <c r="Q5" s="1719"/>
      <c r="R5" s="1719"/>
      <c r="S5" s="1720"/>
    </row>
    <row r="6" spans="1:19" ht="13.5" customHeight="1">
      <c r="A6" s="1735"/>
      <c r="B6" s="1726"/>
      <c r="C6" s="1727"/>
      <c r="D6" s="1727"/>
      <c r="E6" s="1727"/>
      <c r="F6" s="1727"/>
      <c r="G6" s="1727"/>
      <c r="H6" s="1750"/>
      <c r="I6" s="1751"/>
      <c r="J6" s="1081"/>
      <c r="K6" s="1774"/>
      <c r="L6" s="1774"/>
      <c r="M6" s="1774"/>
      <c r="N6" s="1774"/>
      <c r="O6" s="1775"/>
      <c r="P6" s="1721"/>
      <c r="Q6" s="1722"/>
      <c r="R6" s="1722"/>
      <c r="S6" s="1723"/>
    </row>
    <row r="7" spans="1:19" ht="13.5" customHeight="1">
      <c r="A7" s="1065" t="s">
        <v>503</v>
      </c>
      <c r="B7" s="1066"/>
      <c r="C7" s="1728">
        <f>SUM('青森市.:八戸市・三戸郡'!A8:D10)</f>
        <v>0</v>
      </c>
      <c r="D7" s="1729"/>
      <c r="E7" s="1067" t="s">
        <v>504</v>
      </c>
      <c r="F7" s="1067"/>
      <c r="G7" s="1067"/>
      <c r="H7" s="1752"/>
      <c r="I7" s="1753"/>
      <c r="J7" s="1068" t="s">
        <v>505</v>
      </c>
      <c r="K7" s="1672"/>
      <c r="L7" s="1672"/>
      <c r="M7" s="1069" t="s">
        <v>506</v>
      </c>
      <c r="N7" s="1672"/>
      <c r="O7" s="1673"/>
      <c r="P7" s="1067" t="s">
        <v>507</v>
      </c>
      <c r="Q7" s="1067"/>
      <c r="R7" s="1067"/>
      <c r="S7" s="1070"/>
    </row>
    <row r="8" spans="1:19" ht="13.5" customHeight="1">
      <c r="A8" s="1686">
        <f>SUM(S15,S17,S18,S23,S29,S34,S36,S42,S50,S52,S56)</f>
        <v>0</v>
      </c>
      <c r="B8" s="1687"/>
      <c r="C8" s="1687"/>
      <c r="D8" s="1688"/>
      <c r="E8" s="1692">
        <v>0</v>
      </c>
      <c r="F8" s="1693"/>
      <c r="G8" s="1694"/>
      <c r="H8" s="1071" t="s">
        <v>508</v>
      </c>
      <c r="I8" s="1072"/>
      <c r="J8" s="1073" t="s">
        <v>509</v>
      </c>
      <c r="K8" s="1695">
        <f>'青森市'!M2</f>
        <v>0</v>
      </c>
      <c r="L8" s="1695"/>
      <c r="M8" s="1695"/>
      <c r="N8" s="1695"/>
      <c r="O8" s="1696"/>
      <c r="P8" s="1699"/>
      <c r="Q8" s="1700"/>
      <c r="R8" s="1700"/>
      <c r="S8" s="1701"/>
    </row>
    <row r="9" spans="1:19" ht="13.5" customHeight="1">
      <c r="A9" s="1686"/>
      <c r="B9" s="1687"/>
      <c r="C9" s="1687"/>
      <c r="D9" s="1688"/>
      <c r="E9" s="1692"/>
      <c r="F9" s="1693"/>
      <c r="G9" s="1694"/>
      <c r="H9" s="1796"/>
      <c r="I9" s="1797"/>
      <c r="J9" s="1074"/>
      <c r="K9" s="1697"/>
      <c r="L9" s="1697"/>
      <c r="M9" s="1697"/>
      <c r="N9" s="1697"/>
      <c r="O9" s="1698"/>
      <c r="P9" s="1699"/>
      <c r="Q9" s="1700"/>
      <c r="R9" s="1700"/>
      <c r="S9" s="1701"/>
    </row>
    <row r="10" spans="1:19" ht="13.5" customHeight="1">
      <c r="A10" s="1689"/>
      <c r="B10" s="1690"/>
      <c r="C10" s="1690"/>
      <c r="D10" s="1691"/>
      <c r="E10" s="1075"/>
      <c r="F10" s="1109" t="s">
        <v>510</v>
      </c>
      <c r="G10" s="1076" t="s">
        <v>511</v>
      </c>
      <c r="H10" s="1796"/>
      <c r="I10" s="1797"/>
      <c r="J10" s="1077" t="s">
        <v>502</v>
      </c>
      <c r="K10" s="1709"/>
      <c r="L10" s="1709"/>
      <c r="M10" s="1709"/>
      <c r="N10" s="1709"/>
      <c r="O10" s="1710"/>
      <c r="P10" s="1702"/>
      <c r="Q10" s="1703"/>
      <c r="R10" s="1703"/>
      <c r="S10" s="1704"/>
    </row>
    <row r="11" spans="1:19" ht="13.5" customHeight="1">
      <c r="A11" s="1078" t="s">
        <v>512</v>
      </c>
      <c r="B11" s="1067"/>
      <c r="C11" s="1066"/>
      <c r="D11" s="1079"/>
      <c r="E11" s="1067" t="s">
        <v>513</v>
      </c>
      <c r="F11" s="1067"/>
      <c r="G11" s="1067"/>
      <c r="H11" s="1796"/>
      <c r="I11" s="1797"/>
      <c r="J11" s="1080"/>
      <c r="K11" s="1709"/>
      <c r="L11" s="1709"/>
      <c r="M11" s="1709"/>
      <c r="N11" s="1709"/>
      <c r="O11" s="1710"/>
      <c r="P11" s="1711" t="s">
        <v>514</v>
      </c>
      <c r="Q11" s="1712"/>
      <c r="R11" s="1711" t="s">
        <v>515</v>
      </c>
      <c r="S11" s="1713"/>
    </row>
    <row r="12" spans="1:19" ht="13.5" customHeight="1">
      <c r="A12" s="1714"/>
      <c r="B12" s="1715"/>
      <c r="C12" s="1715"/>
      <c r="D12" s="1716"/>
      <c r="E12" s="1717"/>
      <c r="F12" s="1715"/>
      <c r="G12" s="1716"/>
      <c r="H12" s="1798"/>
      <c r="I12" s="1799"/>
      <c r="J12" s="1068" t="s">
        <v>505</v>
      </c>
      <c r="K12" s="1672"/>
      <c r="L12" s="1672"/>
      <c r="M12" s="1069" t="s">
        <v>506</v>
      </c>
      <c r="N12" s="1672"/>
      <c r="O12" s="1673"/>
      <c r="P12" s="1674" t="s">
        <v>516</v>
      </c>
      <c r="Q12" s="1674"/>
      <c r="R12" s="1675" t="s">
        <v>517</v>
      </c>
      <c r="S12" s="1676"/>
    </row>
    <row r="13" spans="1:19" ht="13.5" customHeight="1">
      <c r="A13" s="580"/>
      <c r="B13" s="581"/>
      <c r="C13" s="581"/>
      <c r="D13" s="581"/>
      <c r="E13" s="1677" t="s">
        <v>518</v>
      </c>
      <c r="F13" s="1677"/>
      <c r="G13" s="1678"/>
      <c r="H13" s="1679" t="s">
        <v>519</v>
      </c>
      <c r="I13" s="1680"/>
      <c r="J13" s="1681" t="s">
        <v>573</v>
      </c>
      <c r="K13" s="1681"/>
      <c r="L13" s="1679" t="s">
        <v>670</v>
      </c>
      <c r="M13" s="1680"/>
      <c r="N13" s="1612" t="s">
        <v>582</v>
      </c>
      <c r="O13" s="1613"/>
      <c r="P13" s="1794" t="s">
        <v>523</v>
      </c>
      <c r="Q13" s="1795"/>
      <c r="R13" s="1659" t="s">
        <v>524</v>
      </c>
      <c r="S13" s="1660"/>
    </row>
    <row r="14" spans="1:19" ht="13.5" customHeight="1">
      <c r="A14" s="720"/>
      <c r="B14" s="584" t="s">
        <v>56</v>
      </c>
      <c r="C14" s="585" t="s">
        <v>57</v>
      </c>
      <c r="D14" s="586"/>
      <c r="E14" s="586" t="s">
        <v>525</v>
      </c>
      <c r="F14" s="587"/>
      <c r="G14" s="913" t="s">
        <v>526</v>
      </c>
      <c r="H14" s="721" t="s">
        <v>142</v>
      </c>
      <c r="I14" s="722" t="s">
        <v>527</v>
      </c>
      <c r="J14" s="583" t="s">
        <v>142</v>
      </c>
      <c r="K14" s="723" t="s">
        <v>527</v>
      </c>
      <c r="L14" s="582" t="s">
        <v>142</v>
      </c>
      <c r="M14" s="722" t="s">
        <v>527</v>
      </c>
      <c r="N14" s="590" t="s">
        <v>142</v>
      </c>
      <c r="O14" s="588" t="s">
        <v>527</v>
      </c>
      <c r="P14" s="590"/>
      <c r="Q14" s="588"/>
      <c r="R14" s="591" t="s">
        <v>528</v>
      </c>
      <c r="S14" s="592" t="s">
        <v>444</v>
      </c>
    </row>
    <row r="15" spans="1:19" ht="13.5" customHeight="1">
      <c r="A15" s="1661" t="s">
        <v>116</v>
      </c>
      <c r="B15" s="626" t="s">
        <v>671</v>
      </c>
      <c r="C15" s="942" t="s">
        <v>672</v>
      </c>
      <c r="D15" s="890" t="s">
        <v>536</v>
      </c>
      <c r="E15" s="1149">
        <f>'黒石市・南津軽郡・五所川原市'!F6</f>
        <v>6440</v>
      </c>
      <c r="F15" s="1140">
        <v>-6300</v>
      </c>
      <c r="G15" s="596">
        <f>'黒石市・南津軽郡・五所川原市'!G6</f>
        <v>0</v>
      </c>
      <c r="H15" s="749">
        <f>'黒石市・南津軽郡・五所川原市'!N6</f>
        <v>360</v>
      </c>
      <c r="I15" s="1103">
        <f>'黒石市・南津軽郡・五所川原市'!O6</f>
        <v>0</v>
      </c>
      <c r="J15" s="751"/>
      <c r="K15" s="750"/>
      <c r="L15" s="749"/>
      <c r="M15" s="882"/>
      <c r="N15" s="749"/>
      <c r="O15" s="883"/>
      <c r="P15" s="1339"/>
      <c r="Q15" s="1103"/>
      <c r="R15" s="943">
        <f>SUM(E15,H15,L15,P15)</f>
        <v>6800</v>
      </c>
      <c r="S15" s="598">
        <f>SUM(G15,I15,M15,Q15)</f>
        <v>0</v>
      </c>
    </row>
    <row r="16" spans="1:19" ht="13.5">
      <c r="A16" s="1662"/>
      <c r="B16" s="944"/>
      <c r="C16" s="769"/>
      <c r="D16" s="870"/>
      <c r="E16" s="752"/>
      <c r="F16" s="1179"/>
      <c r="G16" s="1171"/>
      <c r="H16" s="743"/>
      <c r="I16" s="741"/>
      <c r="J16" s="742"/>
      <c r="K16" s="741"/>
      <c r="L16" s="743"/>
      <c r="M16" s="741"/>
      <c r="N16" s="743"/>
      <c r="O16" s="744"/>
      <c r="P16" s="743"/>
      <c r="Q16" s="1230"/>
      <c r="R16" s="745"/>
      <c r="S16" s="605"/>
    </row>
    <row r="17" spans="1:19" ht="13.5">
      <c r="A17" s="1662"/>
      <c r="B17" s="795" t="s">
        <v>673</v>
      </c>
      <c r="C17" s="889" t="s">
        <v>674</v>
      </c>
      <c r="D17" s="890"/>
      <c r="E17" s="1173"/>
      <c r="F17" s="1180"/>
      <c r="G17" s="1176"/>
      <c r="H17" s="731"/>
      <c r="I17" s="732"/>
      <c r="J17" s="733">
        <f>'黒石市・南津軽郡・五所川原市'!V5</f>
        <v>450</v>
      </c>
      <c r="K17" s="603">
        <f>'黒石市・南津軽郡・五所川原市'!W5</f>
        <v>0</v>
      </c>
      <c r="L17" s="731"/>
      <c r="M17" s="732"/>
      <c r="N17" s="731"/>
      <c r="O17" s="734"/>
      <c r="P17" s="731"/>
      <c r="Q17" s="734"/>
      <c r="R17" s="709">
        <f>J17</f>
        <v>450</v>
      </c>
      <c r="S17" s="605">
        <f>K17</f>
        <v>0</v>
      </c>
    </row>
    <row r="18" spans="1:19" ht="13.5">
      <c r="A18" s="1662"/>
      <c r="B18" s="612" t="s">
        <v>668</v>
      </c>
      <c r="C18" s="889" t="s">
        <v>675</v>
      </c>
      <c r="D18" s="890"/>
      <c r="E18" s="1173"/>
      <c r="F18" s="1140"/>
      <c r="G18" s="1124"/>
      <c r="H18" s="731"/>
      <c r="I18" s="732"/>
      <c r="J18" s="733"/>
      <c r="K18" s="732"/>
      <c r="L18" s="731"/>
      <c r="M18" s="732"/>
      <c r="N18" s="731">
        <f>'黒石市・南津軽郡・五所川原市'!Z5</f>
        <v>1850</v>
      </c>
      <c r="O18" s="603">
        <f>'黒石市・南津軽郡・五所川原市'!AA5</f>
        <v>0</v>
      </c>
      <c r="P18" s="731"/>
      <c r="Q18" s="734"/>
      <c r="R18" s="709">
        <f>N18</f>
        <v>1850</v>
      </c>
      <c r="S18" s="605">
        <f>O18</f>
        <v>0</v>
      </c>
    </row>
    <row r="19" spans="1:19" ht="13.5" customHeight="1">
      <c r="A19" s="1663"/>
      <c r="B19" s="861"/>
      <c r="C19" s="946"/>
      <c r="D19" s="927"/>
      <c r="E19" s="1174"/>
      <c r="F19" s="1179"/>
      <c r="G19" s="1171"/>
      <c r="H19" s="743"/>
      <c r="I19" s="741"/>
      <c r="J19" s="742"/>
      <c r="K19" s="741"/>
      <c r="L19" s="743"/>
      <c r="M19" s="741"/>
      <c r="N19" s="743"/>
      <c r="O19" s="744"/>
      <c r="P19" s="743"/>
      <c r="Q19" s="744"/>
      <c r="R19" s="745"/>
      <c r="S19" s="892"/>
    </row>
    <row r="20" spans="1:19" ht="13.5" customHeight="1">
      <c r="A20" s="1661" t="s">
        <v>676</v>
      </c>
      <c r="B20" s="947" t="s">
        <v>677</v>
      </c>
      <c r="C20" s="896" t="s">
        <v>678</v>
      </c>
      <c r="D20" s="930" t="s">
        <v>536</v>
      </c>
      <c r="E20" s="1150">
        <f>'黒石市・南津軽郡・五所川原市'!F9</f>
        <v>3010</v>
      </c>
      <c r="F20" s="1181">
        <v>-2900</v>
      </c>
      <c r="G20" s="1121">
        <f>'黒石市・南津軽郡・五所川原市'!G9</f>
        <v>0</v>
      </c>
      <c r="H20" s="749"/>
      <c r="I20" s="750"/>
      <c r="J20" s="751"/>
      <c r="K20" s="750"/>
      <c r="L20" s="749"/>
      <c r="M20" s="882"/>
      <c r="N20" s="749"/>
      <c r="O20" s="883"/>
      <c r="P20" s="884">
        <v>200</v>
      </c>
      <c r="Q20" s="1103"/>
      <c r="R20" s="705">
        <f>SUM(E20,L20,P20)</f>
        <v>3210</v>
      </c>
      <c r="S20" s="948">
        <f>SUM(G20,M20,Q20)</f>
        <v>0</v>
      </c>
    </row>
    <row r="21" spans="1:19" ht="13.5">
      <c r="A21" s="1662"/>
      <c r="B21" s="612" t="s">
        <v>679</v>
      </c>
      <c r="C21" s="834" t="s">
        <v>680</v>
      </c>
      <c r="D21" s="920" t="s">
        <v>536</v>
      </c>
      <c r="E21" s="1151">
        <f>'黒石市・南津軽郡・五所川原市'!F10</f>
        <v>3260</v>
      </c>
      <c r="F21" s="1141">
        <v>-3150</v>
      </c>
      <c r="G21" s="596">
        <f>'黒石市・南津軽郡・五所川原市'!G10</f>
        <v>0</v>
      </c>
      <c r="H21" s="731"/>
      <c r="I21" s="732"/>
      <c r="J21" s="733"/>
      <c r="K21" s="732"/>
      <c r="L21" s="731"/>
      <c r="M21" s="757"/>
      <c r="N21" s="731"/>
      <c r="O21" s="732"/>
      <c r="P21" s="731"/>
      <c r="Q21" s="732"/>
      <c r="R21" s="709">
        <f>SUM(E21,L21,P21)</f>
        <v>3260</v>
      </c>
      <c r="S21" s="605">
        <f>SUM(G21,M21,Q21)</f>
        <v>0</v>
      </c>
    </row>
    <row r="22" spans="1:19" ht="13.5" customHeight="1">
      <c r="A22" s="1662"/>
      <c r="B22" s="626" t="s">
        <v>681</v>
      </c>
      <c r="C22" s="834" t="s">
        <v>682</v>
      </c>
      <c r="D22" s="920" t="s">
        <v>536</v>
      </c>
      <c r="E22" s="1152">
        <f>'黒石市・南津軽郡・五所川原市'!F11</f>
        <v>660</v>
      </c>
      <c r="F22" s="1141">
        <v>-590</v>
      </c>
      <c r="G22" s="596">
        <f>'黒石市・南津軽郡・五所川原市'!G11</f>
        <v>0</v>
      </c>
      <c r="H22" s="731"/>
      <c r="I22" s="732"/>
      <c r="J22" s="733"/>
      <c r="K22" s="732"/>
      <c r="L22" s="731"/>
      <c r="M22" s="945"/>
      <c r="N22" s="731"/>
      <c r="O22" s="732"/>
      <c r="P22" s="731"/>
      <c r="Q22" s="732"/>
      <c r="R22" s="709">
        <f>SUM(E22,L22,P22)</f>
        <v>660</v>
      </c>
      <c r="S22" s="735">
        <f>SUM(G22,M22,Q22)</f>
        <v>0</v>
      </c>
    </row>
    <row r="23" spans="1:19" ht="13.5">
      <c r="A23" s="1662"/>
      <c r="B23" s="626" t="s">
        <v>683</v>
      </c>
      <c r="C23" s="939" t="s">
        <v>579</v>
      </c>
      <c r="D23" s="890"/>
      <c r="E23" s="1151">
        <f>SUM(E20:E22)</f>
        <v>6930</v>
      </c>
      <c r="F23" s="1142">
        <f>SUM(F20:F22)</f>
        <v>-6640</v>
      </c>
      <c r="G23" s="1120">
        <f>SUM(G20:G22)</f>
        <v>0</v>
      </c>
      <c r="H23" s="731"/>
      <c r="I23" s="732"/>
      <c r="J23" s="733"/>
      <c r="K23" s="732"/>
      <c r="L23" s="731"/>
      <c r="M23" s="945">
        <f>SUM(M20:M22)</f>
        <v>0</v>
      </c>
      <c r="N23" s="731"/>
      <c r="O23" s="732"/>
      <c r="P23" s="731"/>
      <c r="Q23" s="732"/>
      <c r="R23" s="709">
        <f>SUM(R20:R22)</f>
        <v>7130</v>
      </c>
      <c r="S23" s="622">
        <f>SUM(S20:S22)</f>
        <v>0</v>
      </c>
    </row>
    <row r="24" spans="1:19" ht="13.5">
      <c r="A24" s="1662"/>
      <c r="B24" s="949"/>
      <c r="C24" s="889"/>
      <c r="D24" s="890"/>
      <c r="E24" s="1151"/>
      <c r="F24" s="1141"/>
      <c r="G24" s="1124"/>
      <c r="H24" s="731"/>
      <c r="I24" s="732"/>
      <c r="J24" s="733"/>
      <c r="K24" s="732"/>
      <c r="L24" s="731"/>
      <c r="M24" s="732"/>
      <c r="N24" s="731"/>
      <c r="O24" s="732"/>
      <c r="P24" s="731"/>
      <c r="Q24" s="732"/>
      <c r="R24" s="709"/>
      <c r="S24" s="891"/>
    </row>
    <row r="25" spans="1:19" ht="13.5">
      <c r="A25" s="1662"/>
      <c r="B25" s="626" t="s">
        <v>668</v>
      </c>
      <c r="C25" s="889" t="s">
        <v>582</v>
      </c>
      <c r="D25" s="890"/>
      <c r="E25" s="1151"/>
      <c r="F25" s="1141"/>
      <c r="G25" s="1124"/>
      <c r="H25" s="731"/>
      <c r="I25" s="732"/>
      <c r="J25" s="733"/>
      <c r="K25" s="732"/>
      <c r="L25" s="731"/>
      <c r="M25" s="732"/>
      <c r="N25" s="731"/>
      <c r="O25" s="741"/>
      <c r="P25" s="731"/>
      <c r="Q25" s="732"/>
      <c r="R25" s="950"/>
      <c r="S25" s="892"/>
    </row>
    <row r="26" spans="1:19" ht="13.5">
      <c r="A26" s="1662"/>
      <c r="B26" s="612"/>
      <c r="C26" s="889" t="s">
        <v>684</v>
      </c>
      <c r="D26" s="890"/>
      <c r="E26" s="1151"/>
      <c r="F26" s="1142"/>
      <c r="G26" s="1177"/>
      <c r="H26" s="731"/>
      <c r="I26" s="732"/>
      <c r="J26" s="733"/>
      <c r="K26" s="732"/>
      <c r="L26" s="731"/>
      <c r="M26" s="732"/>
      <c r="N26" s="731">
        <f>'黒石市・南津軽郡・五所川原市'!Z9</f>
        <v>430</v>
      </c>
      <c r="O26" s="603">
        <f>'黒石市・南津軽郡・五所川原市'!AA9</f>
        <v>0</v>
      </c>
      <c r="P26" s="731"/>
      <c r="Q26" s="732"/>
      <c r="R26" s="950">
        <f aca="true" t="shared" si="0" ref="R26:S28">N26</f>
        <v>430</v>
      </c>
      <c r="S26" s="605">
        <f t="shared" si="0"/>
        <v>0</v>
      </c>
    </row>
    <row r="27" spans="1:19" ht="13.5">
      <c r="A27" s="1662"/>
      <c r="B27" s="951"/>
      <c r="C27" s="889" t="s">
        <v>685</v>
      </c>
      <c r="D27" s="890"/>
      <c r="E27" s="1151"/>
      <c r="F27" s="1142"/>
      <c r="G27" s="1177"/>
      <c r="H27" s="731"/>
      <c r="I27" s="952"/>
      <c r="J27" s="731"/>
      <c r="K27" s="952"/>
      <c r="L27" s="731"/>
      <c r="M27" s="952"/>
      <c r="N27" s="731">
        <f>'黒石市・南津軽郡・五所川原市'!Z10</f>
        <v>960</v>
      </c>
      <c r="O27" s="603">
        <f>'黒石市・南津軽郡・五所川原市'!AA10</f>
        <v>0</v>
      </c>
      <c r="P27" s="731"/>
      <c r="Q27" s="732"/>
      <c r="R27" s="950">
        <f t="shared" si="0"/>
        <v>960</v>
      </c>
      <c r="S27" s="605">
        <f t="shared" si="0"/>
        <v>0</v>
      </c>
    </row>
    <row r="28" spans="1:19" ht="13.5">
      <c r="A28" s="1662"/>
      <c r="B28" s="861"/>
      <c r="C28" s="661" t="s">
        <v>686</v>
      </c>
      <c r="D28" s="953"/>
      <c r="E28" s="1175"/>
      <c r="F28" s="1182"/>
      <c r="G28" s="1171"/>
      <c r="H28" s="731"/>
      <c r="I28" s="732"/>
      <c r="J28" s="733"/>
      <c r="K28" s="732"/>
      <c r="L28" s="731"/>
      <c r="M28" s="732"/>
      <c r="N28" s="731">
        <f>'黒石市・南津軽郡・五所川原市'!Z11</f>
        <v>250</v>
      </c>
      <c r="O28" s="603">
        <f>'黒石市・南津軽郡・五所川原市'!AA11</f>
        <v>0</v>
      </c>
      <c r="P28" s="731"/>
      <c r="Q28" s="732"/>
      <c r="R28" s="950">
        <f t="shared" si="0"/>
        <v>250</v>
      </c>
      <c r="S28" s="735">
        <f t="shared" si="0"/>
        <v>0</v>
      </c>
    </row>
    <row r="29" spans="1:19" ht="13.5">
      <c r="A29" s="1662"/>
      <c r="B29" s="861" t="s">
        <v>687</v>
      </c>
      <c r="C29" s="753" t="s">
        <v>579</v>
      </c>
      <c r="D29" s="954"/>
      <c r="E29" s="1175"/>
      <c r="F29" s="1143"/>
      <c r="G29" s="1178"/>
      <c r="H29" s="743"/>
      <c r="I29" s="741"/>
      <c r="J29" s="742"/>
      <c r="K29" s="741"/>
      <c r="L29" s="743"/>
      <c r="M29" s="741"/>
      <c r="N29" s="743">
        <f>SUM(N26:N28)</f>
        <v>1640</v>
      </c>
      <c r="O29" s="621">
        <f>SUM(O26:O28)</f>
        <v>0</v>
      </c>
      <c r="P29" s="743"/>
      <c r="Q29" s="741"/>
      <c r="R29" s="950">
        <f>SUM(R26:R28)</f>
        <v>1640</v>
      </c>
      <c r="S29" s="622">
        <f>SUM(S26:S28)</f>
        <v>0</v>
      </c>
    </row>
    <row r="30" spans="1:21" ht="13.5">
      <c r="A30" s="1663"/>
      <c r="B30" s="795"/>
      <c r="C30" s="825"/>
      <c r="D30" s="955"/>
      <c r="E30" s="1154"/>
      <c r="F30" s="1183"/>
      <c r="G30" s="864"/>
      <c r="H30" s="731"/>
      <c r="I30" s="732"/>
      <c r="J30" s="731"/>
      <c r="K30" s="732"/>
      <c r="L30" s="731"/>
      <c r="M30" s="732"/>
      <c r="N30" s="731"/>
      <c r="O30" s="732"/>
      <c r="P30" s="731"/>
      <c r="Q30" s="732"/>
      <c r="R30" s="878"/>
      <c r="S30" s="892"/>
      <c r="U30" s="485"/>
    </row>
    <row r="31" spans="1:19" ht="13.5">
      <c r="A31" s="1661" t="s">
        <v>688</v>
      </c>
      <c r="B31" s="956" t="s">
        <v>689</v>
      </c>
      <c r="C31" s="937" t="s">
        <v>690</v>
      </c>
      <c r="D31" s="938" t="s">
        <v>536</v>
      </c>
      <c r="E31" s="1150">
        <f>'黒石市・南津軽郡・五所川原市'!F13</f>
        <v>2220</v>
      </c>
      <c r="F31" s="1181">
        <v>-2100</v>
      </c>
      <c r="G31" s="1121">
        <f>'黒石市・南津軽郡・五所川原市'!G13</f>
        <v>0</v>
      </c>
      <c r="H31" s="749"/>
      <c r="I31" s="750"/>
      <c r="J31" s="751"/>
      <c r="K31" s="750"/>
      <c r="L31" s="749"/>
      <c r="M31" s="957"/>
      <c r="N31" s="749"/>
      <c r="O31" s="750"/>
      <c r="P31" s="829"/>
      <c r="Q31" s="919"/>
      <c r="R31" s="705">
        <f>SUM(E31,L31,P31)</f>
        <v>2220</v>
      </c>
      <c r="S31" s="598">
        <f>SUM(G31,M31,Q31)</f>
        <v>0</v>
      </c>
    </row>
    <row r="32" spans="1:19" ht="13.5">
      <c r="A32" s="1792"/>
      <c r="B32" s="958" t="s">
        <v>691</v>
      </c>
      <c r="C32" s="959" t="s">
        <v>692</v>
      </c>
      <c r="D32" s="920" t="s">
        <v>536</v>
      </c>
      <c r="E32" s="1154">
        <f>'黒石市・南津軽郡・五所川原市'!F14</f>
        <v>2570</v>
      </c>
      <c r="F32" s="1184">
        <v>-2300</v>
      </c>
      <c r="G32" s="1118">
        <f>'黒石市・南津軽郡・五所川原市'!G14</f>
        <v>0</v>
      </c>
      <c r="H32" s="731"/>
      <c r="I32" s="952"/>
      <c r="J32" s="731"/>
      <c r="K32" s="952"/>
      <c r="L32" s="731"/>
      <c r="M32" s="854"/>
      <c r="N32" s="731"/>
      <c r="O32" s="952"/>
      <c r="P32" s="827"/>
      <c r="Q32" s="842"/>
      <c r="R32" s="709">
        <f>SUM(E32,L32,P32)</f>
        <v>2570</v>
      </c>
      <c r="S32" s="605">
        <f>SUM(G32,M32,Q32)</f>
        <v>0</v>
      </c>
    </row>
    <row r="33" spans="1:19" ht="13.5">
      <c r="A33" s="1792"/>
      <c r="B33" s="958" t="s">
        <v>693</v>
      </c>
      <c r="C33" s="924" t="s">
        <v>694</v>
      </c>
      <c r="D33" s="1346" t="s">
        <v>536</v>
      </c>
      <c r="E33" s="1155">
        <f>'黒石市・南津軽郡・五所川原市'!F15</f>
        <v>2190</v>
      </c>
      <c r="F33" s="1185">
        <v>-2100</v>
      </c>
      <c r="G33" s="1118">
        <f>'黒石市・南津軽郡・五所川原市'!G15</f>
        <v>0</v>
      </c>
      <c r="H33" s="731"/>
      <c r="I33" s="846"/>
      <c r="J33" s="731"/>
      <c r="K33" s="732"/>
      <c r="L33" s="809">
        <f>'黒石市・南津軽郡・五所川原市'!R15</f>
        <v>0</v>
      </c>
      <c r="M33" s="603">
        <f>'黒石市・南津軽郡・五所川原市'!S15</f>
        <v>0</v>
      </c>
      <c r="N33" s="731"/>
      <c r="O33" s="732"/>
      <c r="P33" s="847"/>
      <c r="Q33" s="842"/>
      <c r="R33" s="709">
        <f>SUM(E33,L33,P33)</f>
        <v>2190</v>
      </c>
      <c r="S33" s="605">
        <f>SUM(G33,M33,Q33)</f>
        <v>0</v>
      </c>
    </row>
    <row r="34" spans="1:19" ht="13.5">
      <c r="A34" s="1792"/>
      <c r="B34" s="951" t="s">
        <v>695</v>
      </c>
      <c r="C34" s="900" t="s">
        <v>579</v>
      </c>
      <c r="D34" s="845"/>
      <c r="E34" s="1151">
        <f>SUM(E31:E33)</f>
        <v>6980</v>
      </c>
      <c r="F34" s="1142">
        <f>SUM(F31:F33)</f>
        <v>-6500</v>
      </c>
      <c r="G34" s="1120">
        <f>SUM(G31:G33)</f>
        <v>0</v>
      </c>
      <c r="H34" s="731"/>
      <c r="I34" s="732"/>
      <c r="J34" s="733"/>
      <c r="K34" s="732"/>
      <c r="L34" s="731">
        <f>SUM(L31:L33)</f>
        <v>0</v>
      </c>
      <c r="M34" s="621">
        <f>SUM(M31:M33)</f>
        <v>0</v>
      </c>
      <c r="N34" s="709"/>
      <c r="O34" s="921"/>
      <c r="P34" s="856"/>
      <c r="Q34" s="857"/>
      <c r="R34" s="813">
        <f>SUM(R31:R33)</f>
        <v>6980</v>
      </c>
      <c r="S34" s="611">
        <f>SUM(S31:S33)</f>
        <v>0</v>
      </c>
    </row>
    <row r="35" spans="1:19" ht="13.5">
      <c r="A35" s="1792"/>
      <c r="B35" s="612"/>
      <c r="C35" s="959"/>
      <c r="D35" s="953"/>
      <c r="E35" s="1151"/>
      <c r="F35" s="1142"/>
      <c r="G35" s="1177"/>
      <c r="H35" s="731"/>
      <c r="I35" s="732"/>
      <c r="J35" s="733"/>
      <c r="K35" s="732"/>
      <c r="L35" s="731"/>
      <c r="M35" s="732"/>
      <c r="N35" s="731"/>
      <c r="O35" s="732"/>
      <c r="P35" s="827"/>
      <c r="Q35" s="842"/>
      <c r="R35" s="950"/>
      <c r="S35" s="605"/>
    </row>
    <row r="36" spans="1:19" ht="13.5">
      <c r="A36" s="1792"/>
      <c r="B36" s="951" t="s">
        <v>696</v>
      </c>
      <c r="C36" s="671" t="s">
        <v>697</v>
      </c>
      <c r="D36" s="953"/>
      <c r="E36" s="1151"/>
      <c r="F36" s="1142"/>
      <c r="G36" s="1177"/>
      <c r="H36" s="731"/>
      <c r="I36" s="732"/>
      <c r="J36" s="733">
        <f>'黒石市・南津軽郡・五所川原市'!V13</f>
        <v>150</v>
      </c>
      <c r="K36" s="603">
        <f>'黒石市・南津軽郡・五所川原市'!W13</f>
        <v>0</v>
      </c>
      <c r="L36" s="731"/>
      <c r="M36" s="732"/>
      <c r="N36" s="731"/>
      <c r="O36" s="732"/>
      <c r="P36" s="827"/>
      <c r="Q36" s="842"/>
      <c r="R36" s="950">
        <f>J36</f>
        <v>150</v>
      </c>
      <c r="S36" s="605">
        <f>K36</f>
        <v>0</v>
      </c>
    </row>
    <row r="37" spans="1:19" ht="13.5">
      <c r="A37" s="1792"/>
      <c r="B37" s="1337"/>
      <c r="C37" s="671"/>
      <c r="D37" s="953"/>
      <c r="E37" s="1152"/>
      <c r="F37" s="1141"/>
      <c r="G37" s="1338"/>
      <c r="H37" s="731"/>
      <c r="I37" s="732"/>
      <c r="J37" s="733"/>
      <c r="K37" s="603"/>
      <c r="L37" s="731"/>
      <c r="M37" s="732"/>
      <c r="N37" s="731"/>
      <c r="O37" s="732"/>
      <c r="P37" s="827"/>
      <c r="Q37" s="842"/>
      <c r="R37" s="950"/>
      <c r="S37" s="605"/>
    </row>
    <row r="38" spans="1:19" ht="13.5">
      <c r="A38" s="1792"/>
      <c r="B38" s="961" t="s">
        <v>668</v>
      </c>
      <c r="C38" s="859" t="s">
        <v>582</v>
      </c>
      <c r="D38" s="890"/>
      <c r="E38" s="1152"/>
      <c r="F38" s="1141"/>
      <c r="G38" s="1122"/>
      <c r="H38" s="731"/>
      <c r="I38" s="732"/>
      <c r="J38" s="733"/>
      <c r="K38" s="732"/>
      <c r="L38" s="731"/>
      <c r="M38" s="732"/>
      <c r="N38" s="731"/>
      <c r="O38" s="732"/>
      <c r="P38" s="827"/>
      <c r="Q38" s="842"/>
      <c r="R38" s="950"/>
      <c r="S38" s="605"/>
    </row>
    <row r="39" spans="1:19" ht="13.5">
      <c r="A39" s="1792"/>
      <c r="B39" s="961"/>
      <c r="C39" s="801" t="s">
        <v>700</v>
      </c>
      <c r="D39" s="863"/>
      <c r="E39" s="1154"/>
      <c r="F39" s="1183"/>
      <c r="G39" s="864"/>
      <c r="H39" s="964"/>
      <c r="I39" s="965"/>
      <c r="J39" s="964"/>
      <c r="K39" s="965"/>
      <c r="L39" s="964"/>
      <c r="M39" s="965"/>
      <c r="N39" s="964">
        <f>'黒石市・南津軽郡・五所川原市'!Z16</f>
        <v>280</v>
      </c>
      <c r="O39" s="603">
        <f>'黒石市・南津軽郡・五所川原市'!AA16</f>
        <v>0</v>
      </c>
      <c r="P39" s="827"/>
      <c r="Q39" s="842"/>
      <c r="R39" s="950">
        <f aca="true" t="shared" si="1" ref="R39:S41">N39</f>
        <v>280</v>
      </c>
      <c r="S39" s="605">
        <f t="shared" si="1"/>
        <v>0</v>
      </c>
    </row>
    <row r="40" spans="1:19" ht="13.5">
      <c r="A40" s="1792"/>
      <c r="B40" s="962"/>
      <c r="C40" s="859" t="s">
        <v>698</v>
      </c>
      <c r="D40" s="890"/>
      <c r="E40" s="1151"/>
      <c r="F40" s="1142"/>
      <c r="G40" s="1123"/>
      <c r="H40" s="731"/>
      <c r="I40" s="952"/>
      <c r="J40" s="731"/>
      <c r="K40" s="952"/>
      <c r="L40" s="731"/>
      <c r="M40" s="952"/>
      <c r="N40" s="731">
        <v>800</v>
      </c>
      <c r="O40" s="603">
        <f>'黒石市・南津軽郡・五所川原市'!AA15</f>
        <v>0</v>
      </c>
      <c r="P40" s="827"/>
      <c r="Q40" s="842"/>
      <c r="R40" s="950">
        <f t="shared" si="1"/>
        <v>800</v>
      </c>
      <c r="S40" s="605">
        <f t="shared" si="1"/>
        <v>0</v>
      </c>
    </row>
    <row r="41" spans="1:19" ht="13.5">
      <c r="A41" s="1792"/>
      <c r="B41" s="963"/>
      <c r="C41" s="906" t="s">
        <v>699</v>
      </c>
      <c r="D41" s="890"/>
      <c r="E41" s="1151"/>
      <c r="F41" s="1142"/>
      <c r="G41" s="855"/>
      <c r="H41" s="615"/>
      <c r="I41" s="619"/>
      <c r="J41" s="617"/>
      <c r="K41" s="619"/>
      <c r="L41" s="617"/>
      <c r="M41" s="619"/>
      <c r="N41" s="615">
        <f>'黒石市・南津軽郡・五所川原市'!Z13</f>
        <v>980</v>
      </c>
      <c r="O41" s="603">
        <f>'黒石市・南津軽郡・五所川原市'!AA13</f>
        <v>0</v>
      </c>
      <c r="P41" s="836"/>
      <c r="Q41" s="842"/>
      <c r="R41" s="950">
        <f t="shared" si="1"/>
        <v>980</v>
      </c>
      <c r="S41" s="605">
        <f t="shared" si="1"/>
        <v>0</v>
      </c>
    </row>
    <row r="42" spans="1:19" ht="13.5">
      <c r="A42" s="1792"/>
      <c r="B42" s="966" t="s">
        <v>687</v>
      </c>
      <c r="C42" s="869" t="s">
        <v>579</v>
      </c>
      <c r="D42" s="770"/>
      <c r="E42" s="1153"/>
      <c r="F42" s="1183"/>
      <c r="G42" s="841"/>
      <c r="H42" s="743"/>
      <c r="I42" s="741"/>
      <c r="J42" s="743"/>
      <c r="K42" s="741"/>
      <c r="L42" s="743"/>
      <c r="M42" s="741"/>
      <c r="N42" s="743">
        <f>SUM(N39:N41)</f>
        <v>2060</v>
      </c>
      <c r="O42" s="621">
        <f>SUM(O39:O41)</f>
        <v>0</v>
      </c>
      <c r="P42" s="866"/>
      <c r="Q42" s="867"/>
      <c r="R42" s="950">
        <f>SUM(R40:R41)</f>
        <v>1780</v>
      </c>
      <c r="S42" s="622">
        <f>SUM(S40:S41)</f>
        <v>0</v>
      </c>
    </row>
    <row r="43" spans="1:19" ht="13.5">
      <c r="A43" s="1793"/>
      <c r="B43" s="795"/>
      <c r="C43" s="825"/>
      <c r="D43" s="863"/>
      <c r="E43" s="1154"/>
      <c r="F43" s="1183"/>
      <c r="G43" s="864"/>
      <c r="H43" s="731"/>
      <c r="I43" s="732"/>
      <c r="J43" s="731"/>
      <c r="K43" s="732"/>
      <c r="L43" s="731"/>
      <c r="M43" s="732"/>
      <c r="N43" s="731"/>
      <c r="O43" s="732"/>
      <c r="P43" s="827"/>
      <c r="Q43" s="842"/>
      <c r="R43" s="878"/>
      <c r="S43" s="912"/>
    </row>
    <row r="44" spans="1:19" ht="13.5">
      <c r="A44" s="1662" t="s">
        <v>701</v>
      </c>
      <c r="B44" s="914" t="s">
        <v>702</v>
      </c>
      <c r="C44" s="937" t="s">
        <v>703</v>
      </c>
      <c r="D44" s="967" t="s">
        <v>1022</v>
      </c>
      <c r="E44" s="1156">
        <f>'北津軽郡・つがる市・西津軽郡'!E5</f>
        <v>3140</v>
      </c>
      <c r="F44" s="1186">
        <v>-2550</v>
      </c>
      <c r="G44" s="1121">
        <f>'北津軽郡・つがる市・西津軽郡'!F5</f>
        <v>0</v>
      </c>
      <c r="H44" s="749"/>
      <c r="I44" s="915"/>
      <c r="J44" s="749"/>
      <c r="K44" s="750"/>
      <c r="L44" s="916"/>
      <c r="M44" s="917"/>
      <c r="N44" s="749"/>
      <c r="O44" s="750"/>
      <c r="P44" s="918"/>
      <c r="Q44" s="919"/>
      <c r="R44" s="705">
        <f aca="true" t="shared" si="2" ref="R44:R49">SUM(E44,L44,P44)</f>
        <v>3140</v>
      </c>
      <c r="S44" s="735">
        <f aca="true" t="shared" si="3" ref="S44:S49">SUM(G44,M44,Q44)</f>
        <v>0</v>
      </c>
    </row>
    <row r="45" spans="1:19" ht="13.5">
      <c r="A45" s="1792"/>
      <c r="B45" s="795" t="s">
        <v>704</v>
      </c>
      <c r="C45" s="924" t="s">
        <v>705</v>
      </c>
      <c r="D45" s="754" t="s">
        <v>754</v>
      </c>
      <c r="E45" s="1154">
        <f>'北津軽郡・つがる市・西津軽郡'!E6</f>
        <v>2620</v>
      </c>
      <c r="F45" s="1184">
        <v>-2400</v>
      </c>
      <c r="G45" s="1118">
        <f>'北津軽郡・つがる市・西津軽郡'!F6</f>
        <v>0</v>
      </c>
      <c r="H45" s="731"/>
      <c r="I45" s="732"/>
      <c r="J45" s="731"/>
      <c r="K45" s="732"/>
      <c r="L45" s="731"/>
      <c r="M45" s="849"/>
      <c r="N45" s="731"/>
      <c r="O45" s="732"/>
      <c r="P45" s="827"/>
      <c r="Q45" s="842"/>
      <c r="R45" s="709">
        <f t="shared" si="2"/>
        <v>2620</v>
      </c>
      <c r="S45" s="605">
        <f t="shared" si="3"/>
        <v>0</v>
      </c>
    </row>
    <row r="46" spans="1:19" ht="13.5">
      <c r="A46" s="1792"/>
      <c r="B46" s="641" t="s">
        <v>706</v>
      </c>
      <c r="C46" s="924" t="s">
        <v>707</v>
      </c>
      <c r="D46" s="754" t="s">
        <v>536</v>
      </c>
      <c r="E46" s="1153">
        <f>'北津軽郡・つがる市・西津軽郡'!E7</f>
        <v>940</v>
      </c>
      <c r="F46" s="1183">
        <v>-900</v>
      </c>
      <c r="G46" s="1118">
        <f>'北津軽郡・つがる市・西津軽郡'!F7</f>
        <v>0</v>
      </c>
      <c r="H46" s="731"/>
      <c r="I46" s="732"/>
      <c r="J46" s="731"/>
      <c r="K46" s="732"/>
      <c r="L46" s="731"/>
      <c r="M46" s="841"/>
      <c r="N46" s="731"/>
      <c r="O46" s="732"/>
      <c r="P46" s="827"/>
      <c r="Q46" s="842"/>
      <c r="R46" s="709">
        <f t="shared" si="2"/>
        <v>940</v>
      </c>
      <c r="S46" s="605">
        <f t="shared" si="3"/>
        <v>0</v>
      </c>
    </row>
    <row r="47" spans="1:19" ht="13.5">
      <c r="A47" s="1792"/>
      <c r="B47" s="852" t="s">
        <v>708</v>
      </c>
      <c r="C47" s="924" t="s">
        <v>709</v>
      </c>
      <c r="D47" s="754" t="s">
        <v>536</v>
      </c>
      <c r="E47" s="1151">
        <f>'北津軽郡・つがる市・西津軽郡'!E8</f>
        <v>610</v>
      </c>
      <c r="F47" s="1142">
        <v>-600</v>
      </c>
      <c r="G47" s="1118">
        <f>'北津軽郡・つがる市・西津軽郡'!F8</f>
        <v>0</v>
      </c>
      <c r="H47" s="615"/>
      <c r="I47" s="619"/>
      <c r="J47" s="616"/>
      <c r="K47" s="619"/>
      <c r="L47" s="617"/>
      <c r="M47" s="854"/>
      <c r="N47" s="709"/>
      <c r="O47" s="921"/>
      <c r="P47" s="856"/>
      <c r="Q47" s="857"/>
      <c r="R47" s="709">
        <f t="shared" si="2"/>
        <v>610</v>
      </c>
      <c r="S47" s="605">
        <f t="shared" si="3"/>
        <v>0</v>
      </c>
    </row>
    <row r="48" spans="1:19" ht="13.5">
      <c r="A48" s="1792"/>
      <c r="B48" s="858" t="s">
        <v>710</v>
      </c>
      <c r="C48" s="924" t="s">
        <v>711</v>
      </c>
      <c r="D48" s="754" t="s">
        <v>536</v>
      </c>
      <c r="E48" s="1153">
        <f>'北津軽郡・つがる市・西津軽郡'!E9</f>
        <v>1430</v>
      </c>
      <c r="F48" s="1183">
        <v>-1400</v>
      </c>
      <c r="G48" s="1118">
        <f>'北津軽郡・つがる市・西津軽郡'!F9</f>
        <v>0</v>
      </c>
      <c r="H48" s="615"/>
      <c r="I48" s="619"/>
      <c r="J48" s="616"/>
      <c r="K48" s="619"/>
      <c r="L48" s="617"/>
      <c r="M48" s="841"/>
      <c r="N48" s="709"/>
      <c r="O48" s="732"/>
      <c r="P48" s="856"/>
      <c r="Q48" s="857"/>
      <c r="R48" s="709">
        <f t="shared" si="2"/>
        <v>1430</v>
      </c>
      <c r="S48" s="605">
        <f t="shared" si="3"/>
        <v>0</v>
      </c>
    </row>
    <row r="49" spans="1:19" ht="13.5">
      <c r="A49" s="1792"/>
      <c r="B49" s="795" t="s">
        <v>712</v>
      </c>
      <c r="C49" s="924" t="s">
        <v>713</v>
      </c>
      <c r="D49" s="756" t="s">
        <v>754</v>
      </c>
      <c r="E49" s="1154">
        <f>'北津軽郡・つがる市・西津軽郡'!E10</f>
        <v>710</v>
      </c>
      <c r="F49" s="1184">
        <v>-700</v>
      </c>
      <c r="G49" s="1118">
        <f>'北津軽郡・つがる市・西津軽郡'!F10</f>
        <v>0</v>
      </c>
      <c r="H49" s="731"/>
      <c r="I49" s="732"/>
      <c r="J49" s="731"/>
      <c r="K49" s="732"/>
      <c r="L49" s="731"/>
      <c r="M49" s="849"/>
      <c r="N49" s="731"/>
      <c r="O49" s="732"/>
      <c r="P49" s="827"/>
      <c r="Q49" s="842"/>
      <c r="R49" s="709">
        <f t="shared" si="2"/>
        <v>710</v>
      </c>
      <c r="S49" s="605">
        <f t="shared" si="3"/>
        <v>0</v>
      </c>
    </row>
    <row r="50" spans="1:19" ht="13.5">
      <c r="A50" s="1792"/>
      <c r="B50" s="641" t="s">
        <v>886</v>
      </c>
      <c r="C50" s="753" t="s">
        <v>579</v>
      </c>
      <c r="D50" s="890"/>
      <c r="E50" s="1153">
        <f>SUM(E44:E49)</f>
        <v>9450</v>
      </c>
      <c r="F50" s="1183">
        <f>SUM(F44:F49)</f>
        <v>-8550</v>
      </c>
      <c r="G50" s="1120">
        <f>SUM(G44:G49)</f>
        <v>0</v>
      </c>
      <c r="H50" s="731"/>
      <c r="I50" s="732"/>
      <c r="J50" s="731"/>
      <c r="K50" s="732"/>
      <c r="L50" s="731"/>
      <c r="M50" s="841">
        <f>SUM(M44:M49)</f>
        <v>0</v>
      </c>
      <c r="N50" s="731"/>
      <c r="O50" s="732"/>
      <c r="P50" s="827"/>
      <c r="Q50" s="842"/>
      <c r="R50" s="950">
        <f>SUM(R44:R49)</f>
        <v>9450</v>
      </c>
      <c r="S50" s="622">
        <f>SUM(S44:S49)</f>
        <v>0</v>
      </c>
    </row>
    <row r="51" spans="1:19" ht="13.5">
      <c r="A51" s="1792"/>
      <c r="B51" s="923"/>
      <c r="C51" s="889"/>
      <c r="D51" s="890"/>
      <c r="E51" s="1153"/>
      <c r="F51" s="1183"/>
      <c r="G51" s="841"/>
      <c r="H51" s="731"/>
      <c r="I51" s="846"/>
      <c r="J51" s="731"/>
      <c r="K51" s="732"/>
      <c r="L51" s="809"/>
      <c r="M51" s="846"/>
      <c r="N51" s="731"/>
      <c r="O51" s="732"/>
      <c r="P51" s="847"/>
      <c r="Q51" s="842"/>
      <c r="R51" s="950"/>
      <c r="S51" s="605"/>
    </row>
    <row r="52" spans="1:19" ht="13.5">
      <c r="A52" s="1792"/>
      <c r="B52" s="795"/>
      <c r="C52" s="889"/>
      <c r="D52" s="890"/>
      <c r="E52" s="1154"/>
      <c r="F52" s="1183"/>
      <c r="G52" s="864"/>
      <c r="H52" s="731"/>
      <c r="I52" s="732"/>
      <c r="J52" s="731">
        <f>'北津軽郡・つがる市・西津軽郡'!U5</f>
        <v>0</v>
      </c>
      <c r="K52" s="603">
        <f>'北津軽郡・つがる市・西津軽郡'!V5</f>
        <v>0</v>
      </c>
      <c r="L52" s="731"/>
      <c r="M52" s="732"/>
      <c r="N52" s="731"/>
      <c r="O52" s="732"/>
      <c r="P52" s="827"/>
      <c r="Q52" s="842"/>
      <c r="R52" s="950">
        <f>J52</f>
        <v>0</v>
      </c>
      <c r="S52" s="605">
        <f>K52</f>
        <v>0</v>
      </c>
    </row>
    <row r="53" spans="1:19" ht="13.5">
      <c r="A53" s="1792"/>
      <c r="B53" s="641"/>
      <c r="C53" s="889"/>
      <c r="D53" s="890"/>
      <c r="E53" s="1153"/>
      <c r="F53" s="1183"/>
      <c r="G53" s="841"/>
      <c r="H53" s="731"/>
      <c r="I53" s="732"/>
      <c r="J53" s="731"/>
      <c r="K53" s="732"/>
      <c r="L53" s="731"/>
      <c r="M53" s="732"/>
      <c r="N53" s="731"/>
      <c r="O53" s="732"/>
      <c r="P53" s="827"/>
      <c r="Q53" s="842"/>
      <c r="R53" s="950"/>
      <c r="S53" s="605"/>
    </row>
    <row r="54" spans="1:19" ht="13.5">
      <c r="A54" s="1792"/>
      <c r="B54" s="852" t="s">
        <v>668</v>
      </c>
      <c r="C54" s="889" t="s">
        <v>582</v>
      </c>
      <c r="D54" s="890"/>
      <c r="E54" s="1151"/>
      <c r="F54" s="1142"/>
      <c r="G54" s="854"/>
      <c r="H54" s="615"/>
      <c r="I54" s="619"/>
      <c r="J54" s="616"/>
      <c r="K54" s="619"/>
      <c r="L54" s="617"/>
      <c r="M54" s="619"/>
      <c r="N54" s="709"/>
      <c r="O54" s="921"/>
      <c r="P54" s="856"/>
      <c r="Q54" s="857"/>
      <c r="R54" s="950"/>
      <c r="S54" s="605"/>
    </row>
    <row r="55" spans="1:19" ht="13.5">
      <c r="A55" s="1792"/>
      <c r="B55" s="641"/>
      <c r="C55" s="889" t="s">
        <v>714</v>
      </c>
      <c r="D55" s="890"/>
      <c r="E55" s="1153"/>
      <c r="F55" s="1183"/>
      <c r="G55" s="841"/>
      <c r="H55" s="731"/>
      <c r="I55" s="732"/>
      <c r="J55" s="731"/>
      <c r="K55" s="732"/>
      <c r="L55" s="731"/>
      <c r="M55" s="732"/>
      <c r="N55" s="731">
        <f>'北津軽郡・つがる市・西津軽郡'!Y9</f>
        <v>40</v>
      </c>
      <c r="O55" s="603">
        <f>'北津軽郡・つがる市・西津軽郡'!Z9</f>
        <v>0</v>
      </c>
      <c r="P55" s="827"/>
      <c r="Q55" s="842"/>
      <c r="R55" s="950">
        <f>N55</f>
        <v>40</v>
      </c>
      <c r="S55" s="605">
        <f>O55</f>
        <v>0</v>
      </c>
    </row>
    <row r="56" spans="1:19" ht="13.5">
      <c r="A56" s="1792"/>
      <c r="B56" s="795" t="s">
        <v>715</v>
      </c>
      <c r="C56" s="753" t="s">
        <v>579</v>
      </c>
      <c r="D56" s="890"/>
      <c r="E56" s="1154"/>
      <c r="F56" s="1183"/>
      <c r="G56" s="864"/>
      <c r="H56" s="731"/>
      <c r="I56" s="732"/>
      <c r="J56" s="731"/>
      <c r="K56" s="732"/>
      <c r="L56" s="731"/>
      <c r="M56" s="732"/>
      <c r="N56" s="731">
        <f>SUM(N55:N55)</f>
        <v>40</v>
      </c>
      <c r="O56" s="621">
        <f>SUM(O55:O55)</f>
        <v>0</v>
      </c>
      <c r="P56" s="827"/>
      <c r="Q56" s="842"/>
      <c r="R56" s="950">
        <f>SUM(R55:R55)</f>
        <v>40</v>
      </c>
      <c r="S56" s="622">
        <f>SUM(S55:S55)</f>
        <v>0</v>
      </c>
    </row>
    <row r="57" spans="1:19" s="413" customFormat="1" ht="13.5" customHeight="1">
      <c r="A57" s="1793"/>
      <c r="B57" s="858"/>
      <c r="C57" s="869"/>
      <c r="D57" s="870"/>
      <c r="E57" s="1153"/>
      <c r="F57" s="1187"/>
      <c r="G57" s="841"/>
      <c r="H57" s="651"/>
      <c r="I57" s="871"/>
      <c r="J57" s="872"/>
      <c r="K57" s="871"/>
      <c r="L57" s="873"/>
      <c r="M57" s="871"/>
      <c r="N57" s="713"/>
      <c r="O57" s="909"/>
      <c r="P57" s="876"/>
      <c r="Q57" s="877"/>
      <c r="R57" s="878"/>
      <c r="S57" s="912"/>
    </row>
    <row r="58" spans="1:19" s="413" customFormat="1" ht="13.5" customHeight="1">
      <c r="A58" s="1342" t="s">
        <v>584</v>
      </c>
      <c r="B58" s="1343"/>
      <c r="C58" s="1208"/>
      <c r="D58" s="1208"/>
      <c r="E58" s="1208"/>
      <c r="F58" s="1208"/>
      <c r="G58" s="1208"/>
      <c r="H58" s="1208"/>
      <c r="I58" s="1208"/>
      <c r="J58" s="1208"/>
      <c r="K58" s="1208"/>
      <c r="L58" s="1790" t="s">
        <v>887</v>
      </c>
      <c r="M58" s="1791"/>
      <c r="N58" s="1304">
        <f>'市郡別'!O33</f>
        <v>0</v>
      </c>
      <c r="O58" s="1215"/>
      <c r="P58" s="1208"/>
      <c r="Q58" s="1208"/>
      <c r="R58" s="1208"/>
      <c r="S58" s="1209"/>
    </row>
    <row r="59" spans="1:19" s="413" customFormat="1" ht="13.5" customHeight="1">
      <c r="A59" s="1099"/>
      <c r="B59" s="1100"/>
      <c r="C59" s="1101"/>
      <c r="D59" s="1101"/>
      <c r="E59" s="1101"/>
      <c r="F59" s="1101"/>
      <c r="G59" s="1101"/>
      <c r="H59" s="1101"/>
      <c r="I59" s="1101"/>
      <c r="J59" s="1101"/>
      <c r="K59" s="1101"/>
      <c r="L59" s="1101"/>
      <c r="M59" s="1101"/>
      <c r="N59" s="1101"/>
      <c r="O59" s="1101"/>
      <c r="P59" s="1101"/>
      <c r="Q59" s="1101"/>
      <c r="R59" s="1101"/>
      <c r="S59" s="1102"/>
    </row>
    <row r="60" spans="1:19" s="413" customFormat="1" ht="13.5" customHeight="1">
      <c r="A60" s="1096"/>
      <c r="B60" s="1629"/>
      <c r="C60" s="1629"/>
      <c r="D60" s="1629"/>
      <c r="E60" s="1629"/>
      <c r="F60" s="1629"/>
      <c r="G60" s="1629"/>
      <c r="H60" s="1629"/>
      <c r="I60" s="1629"/>
      <c r="J60" s="1629"/>
      <c r="K60" s="1629"/>
      <c r="L60" s="1629"/>
      <c r="M60" s="1629"/>
      <c r="N60" s="1629"/>
      <c r="O60" s="1629"/>
      <c r="P60" s="1629"/>
      <c r="Q60" s="1629"/>
      <c r="R60" s="1629"/>
      <c r="S60" s="1630"/>
    </row>
    <row r="61" spans="1:19" s="413" customFormat="1" ht="13.5" customHeight="1">
      <c r="A61" s="1097"/>
      <c r="B61" s="1629"/>
      <c r="C61" s="1629"/>
      <c r="D61" s="1629"/>
      <c r="E61" s="1629"/>
      <c r="F61" s="1629"/>
      <c r="G61" s="1629"/>
      <c r="H61" s="1629"/>
      <c r="I61" s="1629"/>
      <c r="J61" s="1629"/>
      <c r="K61" s="1629"/>
      <c r="L61" s="1629"/>
      <c r="M61" s="1629"/>
      <c r="N61" s="1629"/>
      <c r="O61" s="1629"/>
      <c r="P61" s="1629"/>
      <c r="Q61" s="1629"/>
      <c r="R61" s="1629"/>
      <c r="S61" s="1630"/>
    </row>
    <row r="62" spans="1:19" s="413" customFormat="1" ht="13.5" customHeight="1" thickBot="1">
      <c r="A62" s="1098"/>
      <c r="B62" s="1631"/>
      <c r="C62" s="1631"/>
      <c r="D62" s="1631"/>
      <c r="E62" s="1631"/>
      <c r="F62" s="1631"/>
      <c r="G62" s="1631"/>
      <c r="H62" s="1631"/>
      <c r="I62" s="1631"/>
      <c r="J62" s="1631"/>
      <c r="K62" s="1631"/>
      <c r="L62" s="1631"/>
      <c r="M62" s="1631"/>
      <c r="N62" s="1631"/>
      <c r="O62" s="1631"/>
      <c r="P62" s="1631"/>
      <c r="Q62" s="1631"/>
      <c r="R62" s="1631"/>
      <c r="S62" s="1632"/>
    </row>
    <row r="63" spans="1:19" s="413" customFormat="1" ht="13.5" customHeight="1">
      <c r="A63" s="715"/>
      <c r="B63" s="716"/>
      <c r="C63" s="717"/>
      <c r="D63" s="717"/>
      <c r="E63" s="717"/>
      <c r="F63" s="717"/>
      <c r="G63" s="717"/>
      <c r="H63" s="717"/>
      <c r="I63" s="717"/>
      <c r="J63" s="717"/>
      <c r="K63" s="717"/>
      <c r="L63" s="717"/>
      <c r="M63" s="717"/>
      <c r="N63" s="717"/>
      <c r="O63" s="717"/>
      <c r="P63" s="717"/>
      <c r="Q63" s="717"/>
      <c r="R63" s="1614">
        <f>'青森市'!A1</f>
        <v>45383</v>
      </c>
      <c r="S63" s="1614"/>
    </row>
    <row r="64" spans="1:19" s="413" customFormat="1" ht="13.5" customHeight="1">
      <c r="A64" s="715" t="s">
        <v>585</v>
      </c>
      <c r="B64" s="716" t="s">
        <v>1000</v>
      </c>
      <c r="C64" s="717"/>
      <c r="D64" s="717"/>
      <c r="E64" s="717"/>
      <c r="F64" s="717"/>
      <c r="G64" s="717"/>
      <c r="H64" s="717"/>
      <c r="I64" s="717"/>
      <c r="J64" s="717"/>
      <c r="K64" s="717"/>
      <c r="L64" s="717"/>
      <c r="M64" s="717"/>
      <c r="N64" s="717"/>
      <c r="O64" s="717"/>
      <c r="P64" s="717"/>
      <c r="Q64" s="717"/>
      <c r="R64" s="941"/>
      <c r="S64" s="696"/>
    </row>
    <row r="65" spans="1:19" s="413" customFormat="1" ht="12">
      <c r="A65" s="715" t="s">
        <v>585</v>
      </c>
      <c r="B65" s="716" t="s">
        <v>720</v>
      </c>
      <c r="C65" s="696"/>
      <c r="D65" s="696"/>
      <c r="E65" s="696"/>
      <c r="F65" s="696"/>
      <c r="G65" s="696"/>
      <c r="H65" s="696"/>
      <c r="I65" s="696"/>
      <c r="J65" s="696"/>
      <c r="K65" s="696"/>
      <c r="L65" s="696"/>
      <c r="M65" s="696"/>
      <c r="N65" s="696"/>
      <c r="O65" s="696"/>
      <c r="P65" s="696"/>
      <c r="Q65" s="696"/>
      <c r="R65" s="696"/>
      <c r="S65" s="696"/>
    </row>
    <row r="66" spans="1:19" s="413" customFormat="1" ht="12">
      <c r="A66" s="696"/>
      <c r="B66" s="696"/>
      <c r="C66" s="696"/>
      <c r="D66" s="696"/>
      <c r="E66" s="696"/>
      <c r="F66" s="696"/>
      <c r="G66" s="696"/>
      <c r="H66" s="696"/>
      <c r="I66" s="696"/>
      <c r="J66" s="696"/>
      <c r="K66" s="696"/>
      <c r="L66" s="696"/>
      <c r="M66" s="696"/>
      <c r="N66" s="696"/>
      <c r="O66" s="696"/>
      <c r="P66" s="696"/>
      <c r="Q66" s="696"/>
      <c r="R66" s="696"/>
      <c r="S66" s="696"/>
    </row>
    <row r="67" spans="1:19" ht="13.5">
      <c r="A67" s="696"/>
      <c r="B67" s="696"/>
      <c r="C67" s="696"/>
      <c r="D67" s="696"/>
      <c r="E67" s="696"/>
      <c r="F67" s="696"/>
      <c r="G67" s="696"/>
      <c r="H67" s="696"/>
      <c r="I67" s="696"/>
      <c r="J67" s="696"/>
      <c r="K67" s="696"/>
      <c r="L67" s="696"/>
      <c r="M67" s="696"/>
      <c r="N67" s="696"/>
      <c r="O67" s="696"/>
      <c r="P67" s="696"/>
      <c r="Q67" s="696"/>
      <c r="R67" s="696"/>
      <c r="S67" s="696"/>
    </row>
    <row r="68" spans="1:19" ht="13.5">
      <c r="A68" s="579"/>
      <c r="B68" s="579"/>
      <c r="C68" s="1082"/>
      <c r="D68" s="1082"/>
      <c r="E68" s="1082"/>
      <c r="F68" s="1082"/>
      <c r="G68" s="1082"/>
      <c r="H68" s="1082"/>
      <c r="I68" s="1082"/>
      <c r="J68" s="1082"/>
      <c r="K68" s="1082"/>
      <c r="L68" s="1082"/>
      <c r="M68" s="1082"/>
      <c r="N68" s="1082"/>
      <c r="O68" s="1082"/>
      <c r="P68" s="1082"/>
      <c r="Q68" s="1082"/>
      <c r="R68" s="1082"/>
      <c r="S68" s="1082"/>
    </row>
    <row r="69" spans="2:19" ht="13.5">
      <c r="B69" s="414"/>
      <c r="C69" s="414"/>
      <c r="D69" s="414"/>
      <c r="E69" s="414"/>
      <c r="F69" s="414"/>
      <c r="G69" s="414"/>
      <c r="H69" s="414"/>
      <c r="I69" s="414"/>
      <c r="J69" s="414"/>
      <c r="K69" s="414"/>
      <c r="L69" s="414"/>
      <c r="M69" s="414"/>
      <c r="N69" s="414"/>
      <c r="O69" s="414"/>
      <c r="P69" s="414"/>
      <c r="Q69" s="414"/>
      <c r="R69" s="414"/>
      <c r="S69" s="414"/>
    </row>
    <row r="70" spans="2:19" ht="13.5">
      <c r="B70" s="414"/>
      <c r="C70" s="414"/>
      <c r="D70" s="414"/>
      <c r="E70" s="414"/>
      <c r="F70" s="414"/>
      <c r="G70" s="414"/>
      <c r="H70" s="414"/>
      <c r="I70" s="414"/>
      <c r="J70" s="414"/>
      <c r="K70" s="414"/>
      <c r="L70" s="414"/>
      <c r="M70" s="414"/>
      <c r="N70" s="414"/>
      <c r="O70" s="414"/>
      <c r="P70" s="414"/>
      <c r="Q70" s="414"/>
      <c r="R70" s="414"/>
      <c r="S70" s="414"/>
    </row>
    <row r="71" spans="2:19" ht="13.5">
      <c r="B71" s="414"/>
      <c r="C71" s="414"/>
      <c r="D71" s="414"/>
      <c r="E71" s="414"/>
      <c r="F71" s="414"/>
      <c r="G71" s="414"/>
      <c r="H71" s="414"/>
      <c r="I71" s="414"/>
      <c r="J71" s="414"/>
      <c r="K71" s="414"/>
      <c r="L71" s="414"/>
      <c r="M71" s="414"/>
      <c r="N71" s="414"/>
      <c r="O71" s="414"/>
      <c r="P71" s="414"/>
      <c r="Q71" s="414"/>
      <c r="R71" s="414"/>
      <c r="S71" s="414"/>
    </row>
    <row r="72" spans="2:19" ht="13.5">
      <c r="B72" s="414"/>
      <c r="C72" s="414"/>
      <c r="D72" s="414"/>
      <c r="E72" s="414"/>
      <c r="F72" s="414"/>
      <c r="G72" s="414"/>
      <c r="H72" s="414"/>
      <c r="I72" s="414"/>
      <c r="J72" s="414"/>
      <c r="K72" s="414"/>
      <c r="L72" s="414"/>
      <c r="M72" s="414"/>
      <c r="N72" s="414"/>
      <c r="O72" s="414"/>
      <c r="P72" s="414"/>
      <c r="Q72" s="414"/>
      <c r="R72" s="414"/>
      <c r="S72" s="414"/>
    </row>
    <row r="73" spans="2:19" ht="13.5">
      <c r="B73" s="414"/>
      <c r="C73" s="414"/>
      <c r="D73" s="414"/>
      <c r="E73" s="414"/>
      <c r="F73" s="414"/>
      <c r="G73" s="414"/>
      <c r="H73" s="414"/>
      <c r="I73" s="414"/>
      <c r="J73" s="414"/>
      <c r="K73" s="414"/>
      <c r="L73" s="414"/>
      <c r="M73" s="414"/>
      <c r="N73" s="414"/>
      <c r="O73" s="414"/>
      <c r="P73" s="414"/>
      <c r="Q73" s="414"/>
      <c r="R73" s="414"/>
      <c r="S73" s="414"/>
    </row>
    <row r="74" spans="2:19" ht="13.5">
      <c r="B74" s="414"/>
      <c r="C74" s="414"/>
      <c r="D74" s="414"/>
      <c r="E74" s="414"/>
      <c r="F74" s="414"/>
      <c r="G74" s="414"/>
      <c r="H74" s="414"/>
      <c r="I74" s="414"/>
      <c r="J74" s="414"/>
      <c r="K74" s="414"/>
      <c r="L74" s="414"/>
      <c r="M74" s="414"/>
      <c r="N74" s="414"/>
      <c r="O74" s="414"/>
      <c r="P74" s="414"/>
      <c r="Q74" s="414"/>
      <c r="R74" s="414"/>
      <c r="S74" s="414"/>
    </row>
  </sheetData>
  <sheetProtection/>
  <mergeCells count="44">
    <mergeCell ref="H1:P2"/>
    <mergeCell ref="Q2:S2"/>
    <mergeCell ref="A3:A6"/>
    <mergeCell ref="B3:G5"/>
    <mergeCell ref="K3:M4"/>
    <mergeCell ref="N3:O3"/>
    <mergeCell ref="P3:Q3"/>
    <mergeCell ref="R3:S3"/>
    <mergeCell ref="H4:I7"/>
    <mergeCell ref="N4:O4"/>
    <mergeCell ref="P4:S6"/>
    <mergeCell ref="K5:O6"/>
    <mergeCell ref="B6:G6"/>
    <mergeCell ref="C7:D7"/>
    <mergeCell ref="K7:L7"/>
    <mergeCell ref="N7:O7"/>
    <mergeCell ref="A8:D10"/>
    <mergeCell ref="E8:G9"/>
    <mergeCell ref="K8:O9"/>
    <mergeCell ref="P8:S10"/>
    <mergeCell ref="H9:I12"/>
    <mergeCell ref="K10:O11"/>
    <mergeCell ref="P11:Q11"/>
    <mergeCell ref="R11:S11"/>
    <mergeCell ref="A12:D12"/>
    <mergeCell ref="E12:G12"/>
    <mergeCell ref="K12:L12"/>
    <mergeCell ref="N12:O12"/>
    <mergeCell ref="P12:Q12"/>
    <mergeCell ref="R12:S12"/>
    <mergeCell ref="E13:G13"/>
    <mergeCell ref="H13:I13"/>
    <mergeCell ref="J13:K13"/>
    <mergeCell ref="L13:M13"/>
    <mergeCell ref="N13:O13"/>
    <mergeCell ref="P13:Q13"/>
    <mergeCell ref="B60:S62"/>
    <mergeCell ref="R63:S63"/>
    <mergeCell ref="R13:S13"/>
    <mergeCell ref="A15:A19"/>
    <mergeCell ref="A20:A30"/>
    <mergeCell ref="L58:M58"/>
    <mergeCell ref="A44:A57"/>
    <mergeCell ref="A31:A43"/>
  </mergeCells>
  <conditionalFormatting sqref="A8:D10">
    <cfRule type="cellIs" priority="40" dxfId="531" operator="equal">
      <formula>0</formula>
    </cfRule>
  </conditionalFormatting>
  <conditionalFormatting sqref="C7:D7">
    <cfRule type="cellIs" priority="39" dxfId="531" operator="equal">
      <formula>0</formula>
    </cfRule>
  </conditionalFormatting>
  <conditionalFormatting sqref="G16">
    <cfRule type="expression" priority="38" dxfId="63">
      <formula>$E$16&lt;$G$16</formula>
    </cfRule>
  </conditionalFormatting>
  <conditionalFormatting sqref="G16:G19 G24:G30 G35:G43">
    <cfRule type="expression" priority="37" dxfId="63">
      <formula>E16&lt;G16</formula>
    </cfRule>
  </conditionalFormatting>
  <conditionalFormatting sqref="M20:M23">
    <cfRule type="expression" priority="36" dxfId="63">
      <formula>L20&lt;M20</formula>
    </cfRule>
  </conditionalFormatting>
  <conditionalFormatting sqref="I15">
    <cfRule type="expression" priority="6" dxfId="26" stopIfTrue="1">
      <formula>$H$15&lt;$I$15</formula>
    </cfRule>
  </conditionalFormatting>
  <conditionalFormatting sqref="M15">
    <cfRule type="expression" priority="34" dxfId="63">
      <formula>L15&lt;M15</formula>
    </cfRule>
  </conditionalFormatting>
  <conditionalFormatting sqref="Q15 Q20 O39:O42 S39:S42 O55:O56 S55:S56">
    <cfRule type="expression" priority="2" dxfId="26" stopIfTrue="1">
      <formula>N15&lt;O15</formula>
    </cfRule>
  </conditionalFormatting>
  <conditionalFormatting sqref="Q20">
    <cfRule type="expression" priority="32" dxfId="63">
      <formula>P20&lt;Q20</formula>
    </cfRule>
  </conditionalFormatting>
  <conditionalFormatting sqref="M31:M32">
    <cfRule type="expression" priority="29" dxfId="63">
      <formula>L31&lt;M31</formula>
    </cfRule>
  </conditionalFormatting>
  <conditionalFormatting sqref="M44:M50">
    <cfRule type="expression" priority="28" dxfId="63">
      <formula>L44&lt;M44</formula>
    </cfRule>
  </conditionalFormatting>
  <conditionalFormatting sqref="S19 S24:S25 S30 S43 S57">
    <cfRule type="expression" priority="22" dxfId="63">
      <formula>R19&lt;S19</formula>
    </cfRule>
  </conditionalFormatting>
  <conditionalFormatting sqref="M23 M50 S19 S24:S25 S30 S43 S57">
    <cfRule type="cellIs" priority="21" dxfId="531" operator="equal">
      <formula>0</formula>
    </cfRule>
  </conditionalFormatting>
  <conditionalFormatting sqref="A12:F12 J6 N7 H9 N12 P4:S6 P8:S10 I3 K3 K5 I8 K7:K8 J11 K10 K12 E8:F8 J4 J9">
    <cfRule type="cellIs" priority="20" dxfId="531" operator="equal">
      <formula>0</formula>
    </cfRule>
  </conditionalFormatting>
  <conditionalFormatting sqref="G23">
    <cfRule type="cellIs" priority="19" dxfId="531" operator="between" stopIfTrue="1">
      <formula>0</formula>
      <formula>0</formula>
    </cfRule>
  </conditionalFormatting>
  <conditionalFormatting sqref="G34">
    <cfRule type="cellIs" priority="18" dxfId="531" operator="between" stopIfTrue="1">
      <formula>0</formula>
      <formula>0</formula>
    </cfRule>
  </conditionalFormatting>
  <conditionalFormatting sqref="G50">
    <cfRule type="cellIs" priority="17" dxfId="531" operator="between" stopIfTrue="1">
      <formula>0</formula>
      <formula>0</formula>
    </cfRule>
  </conditionalFormatting>
  <conditionalFormatting sqref="O29">
    <cfRule type="cellIs" priority="16" dxfId="531" operator="between" stopIfTrue="1">
      <formula>0</formula>
      <formula>0</formula>
    </cfRule>
  </conditionalFormatting>
  <conditionalFormatting sqref="O42">
    <cfRule type="cellIs" priority="15" dxfId="531" operator="between" stopIfTrue="1">
      <formula>0</formula>
      <formula>0</formula>
    </cfRule>
  </conditionalFormatting>
  <conditionalFormatting sqref="O56">
    <cfRule type="cellIs" priority="14" dxfId="531" operator="between" stopIfTrue="1">
      <formula>0</formula>
      <formula>0</formula>
    </cfRule>
  </conditionalFormatting>
  <conditionalFormatting sqref="S23">
    <cfRule type="cellIs" priority="13" dxfId="531" operator="between" stopIfTrue="1">
      <formula>0</formula>
      <formula>0</formula>
    </cfRule>
  </conditionalFormatting>
  <conditionalFormatting sqref="S29">
    <cfRule type="cellIs" priority="12" dxfId="531" operator="between" stopIfTrue="1">
      <formula>0</formula>
      <formula>0</formula>
    </cfRule>
  </conditionalFormatting>
  <conditionalFormatting sqref="S42">
    <cfRule type="cellIs" priority="11" dxfId="531" operator="between" stopIfTrue="1">
      <formula>0</formula>
      <formula>0</formula>
    </cfRule>
  </conditionalFormatting>
  <conditionalFormatting sqref="S56 S50">
    <cfRule type="cellIs" priority="10" dxfId="531" operator="between" stopIfTrue="1">
      <formula>0</formula>
      <formula>0</formula>
    </cfRule>
  </conditionalFormatting>
  <conditionalFormatting sqref="O58">
    <cfRule type="cellIs" priority="9" dxfId="531" operator="between" stopIfTrue="1">
      <formula>0</formula>
      <formula>0</formula>
    </cfRule>
  </conditionalFormatting>
  <conditionalFormatting sqref="M34">
    <cfRule type="cellIs" priority="8" dxfId="531" operator="between" stopIfTrue="1">
      <formula>0</formula>
      <formula>0</formula>
    </cfRule>
  </conditionalFormatting>
  <conditionalFormatting sqref="G15 G20:G23 G31:G34 G44:G50">
    <cfRule type="expression" priority="7" dxfId="26" stopIfTrue="1">
      <formula>E15&lt;G15</formula>
    </cfRule>
  </conditionalFormatting>
  <conditionalFormatting sqref="K17 K36:K37 K52">
    <cfRule type="expression" priority="5" dxfId="26" stopIfTrue="1">
      <formula>J17&lt;K17</formula>
    </cfRule>
  </conditionalFormatting>
  <conditionalFormatting sqref="O18 O26:O29">
    <cfRule type="expression" priority="4" dxfId="26" stopIfTrue="1">
      <formula>N18&lt;O18</formula>
    </cfRule>
  </conditionalFormatting>
  <conditionalFormatting sqref="M33 M34">
    <cfRule type="expression" priority="3" dxfId="26" stopIfTrue="1">
      <formula>L33&lt;M33</formula>
    </cfRule>
  </conditionalFormatting>
  <conditionalFormatting sqref="S15 S17:S18 S20:S23 S26:S29 S31:S34 S36:S37 S44:S50 S52">
    <cfRule type="expression" priority="1" dxfId="26" stopIfTrue="1">
      <formula>R15&lt;S15</formula>
    </cfRule>
  </conditionalFormatting>
  <dataValidations count="2">
    <dataValidation allowBlank="1" showInputMessage="1" showErrorMessage="1" imeMode="on" sqref="P11 R11 B3:G5 E8:F8 P8:S10 J4 J6 K7:K8 K5 K12 P4:S6 H9 K3 N7 J9 K10 A12:F12 J11 I3 I8 N12"/>
    <dataValidation operator="greaterThanOrEqual" allowBlank="1" showInputMessage="1" showErrorMessage="1" error="数値以外入力不可！" imeMode="halfAlpha" sqref="E15:S57"/>
  </dataValidations>
  <printOptions/>
  <pageMargins left="0.7" right="0.7" top="0.75" bottom="0.75" header="0.3" footer="0.3"/>
  <pageSetup fitToHeight="1" fitToWidth="1" horizontalDpi="600" verticalDpi="600" orientation="portrait" paperSize="9" scale="81" r:id="rId1"/>
  <ignoredErrors>
    <ignoredError sqref="B15 B17:B29 B40:B41 B31:B36 B53:B54 B38 B42:B51 B55:B57" numberStoredAsText="1"/>
    <ignoredError sqref="P4 N5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A1:S69"/>
  <sheetViews>
    <sheetView showGridLines="0" showZeros="0" zoomScalePageLayoutView="0" workbookViewId="0" topLeftCell="A1">
      <selection activeCell="A3" sqref="A3:E4"/>
    </sheetView>
  </sheetViews>
  <sheetFormatPr defaultColWidth="9.00390625" defaultRowHeight="13.5"/>
  <cols>
    <col min="1" max="1" width="3.50390625" style="412" customWidth="1"/>
    <col min="2" max="2" width="5.625" style="412" customWidth="1"/>
    <col min="3" max="3" width="8.125" style="412" customWidth="1"/>
    <col min="4" max="4" width="3.875" style="412" customWidth="1"/>
    <col min="5" max="7" width="6.25390625" style="412" customWidth="1"/>
    <col min="8" max="8" width="5.625" style="412" customWidth="1"/>
    <col min="9" max="9" width="5.75390625" style="412" customWidth="1"/>
    <col min="10" max="10" width="5.625" style="412" customWidth="1"/>
    <col min="11" max="11" width="5.875" style="412" customWidth="1"/>
    <col min="12" max="12" width="5.375" style="412" customWidth="1"/>
    <col min="13" max="13" width="5.875" style="412" customWidth="1"/>
    <col min="14" max="14" width="5.375" style="412" customWidth="1"/>
    <col min="15" max="15" width="5.875" style="412" customWidth="1"/>
    <col min="16" max="16" width="5.375" style="412" customWidth="1"/>
    <col min="17" max="17" width="5.875" style="412" customWidth="1"/>
    <col min="18" max="19" width="6.375" style="412" customWidth="1"/>
    <col min="20" max="16384" width="9.00390625" style="412" customWidth="1"/>
  </cols>
  <sheetData>
    <row r="1" spans="1:19" ht="13.5">
      <c r="A1" s="578" t="s">
        <v>493</v>
      </c>
      <c r="B1" s="579"/>
      <c r="C1" s="579"/>
      <c r="D1" s="579"/>
      <c r="E1" s="579"/>
      <c r="F1" s="579"/>
      <c r="G1" s="579"/>
      <c r="H1" s="1730" t="s">
        <v>494</v>
      </c>
      <c r="I1" s="1730"/>
      <c r="J1" s="1730"/>
      <c r="K1" s="1730"/>
      <c r="L1" s="1730"/>
      <c r="M1" s="1730"/>
      <c r="N1" s="1730"/>
      <c r="O1" s="1730"/>
      <c r="P1" s="1730"/>
      <c r="Q1" s="579"/>
      <c r="R1" s="579"/>
      <c r="S1" s="579"/>
    </row>
    <row r="2" spans="1:19" ht="13.5" customHeight="1" thickBot="1">
      <c r="A2" s="578" t="s">
        <v>495</v>
      </c>
      <c r="B2" s="579"/>
      <c r="C2" s="579"/>
      <c r="D2" s="579"/>
      <c r="E2" s="579"/>
      <c r="F2" s="579"/>
      <c r="G2" s="579"/>
      <c r="H2" s="1731"/>
      <c r="I2" s="1731"/>
      <c r="J2" s="1731"/>
      <c r="K2" s="1731"/>
      <c r="L2" s="1731"/>
      <c r="M2" s="1731"/>
      <c r="N2" s="1731"/>
      <c r="O2" s="1731"/>
      <c r="P2" s="1731"/>
      <c r="Q2" s="1773" t="s">
        <v>721</v>
      </c>
      <c r="R2" s="1773"/>
      <c r="S2" s="1773"/>
    </row>
    <row r="3" spans="1:19" ht="13.5" customHeight="1">
      <c r="A3" s="1733" t="s">
        <v>55</v>
      </c>
      <c r="B3" s="1736">
        <f>'青森市'!V2</f>
        <v>0</v>
      </c>
      <c r="C3" s="1737"/>
      <c r="D3" s="1737"/>
      <c r="E3" s="1737"/>
      <c r="F3" s="1737"/>
      <c r="G3" s="1738"/>
      <c r="H3" s="1059" t="s">
        <v>497</v>
      </c>
      <c r="I3" s="1060"/>
      <c r="J3" s="1061" t="s">
        <v>498</v>
      </c>
      <c r="K3" s="1742">
        <f>'青森市'!C2</f>
        <v>0</v>
      </c>
      <c r="L3" s="1742"/>
      <c r="M3" s="1742"/>
      <c r="N3" s="1744" t="s">
        <v>499</v>
      </c>
      <c r="O3" s="1745"/>
      <c r="P3" s="1746" t="s">
        <v>500</v>
      </c>
      <c r="Q3" s="1747"/>
      <c r="R3" s="1748" t="s">
        <v>501</v>
      </c>
      <c r="S3" s="1749"/>
    </row>
    <row r="4" spans="1:19" ht="13.5" customHeight="1">
      <c r="A4" s="1734"/>
      <c r="B4" s="1739"/>
      <c r="C4" s="1740"/>
      <c r="D4" s="1740"/>
      <c r="E4" s="1740"/>
      <c r="F4" s="1740"/>
      <c r="G4" s="1741"/>
      <c r="H4" s="1750">
        <f>'青森市'!P2</f>
        <v>0</v>
      </c>
      <c r="I4" s="1751"/>
      <c r="J4" s="1062"/>
      <c r="K4" s="1743"/>
      <c r="L4" s="1743"/>
      <c r="M4" s="1743"/>
      <c r="N4" s="1754" t="s">
        <v>501</v>
      </c>
      <c r="O4" s="1755"/>
      <c r="P4" s="1718">
        <f>'青森市'!I2</f>
        <v>0</v>
      </c>
      <c r="Q4" s="1719"/>
      <c r="R4" s="1719"/>
      <c r="S4" s="1720"/>
    </row>
    <row r="5" spans="1:19" ht="13.5" customHeight="1">
      <c r="A5" s="1734"/>
      <c r="B5" s="1739"/>
      <c r="C5" s="1740"/>
      <c r="D5" s="1740"/>
      <c r="E5" s="1740"/>
      <c r="F5" s="1740"/>
      <c r="G5" s="1741"/>
      <c r="H5" s="1750"/>
      <c r="I5" s="1751"/>
      <c r="J5" s="1063" t="s">
        <v>502</v>
      </c>
      <c r="K5" s="1774"/>
      <c r="L5" s="1774"/>
      <c r="M5" s="1774"/>
      <c r="N5" s="1774"/>
      <c r="O5" s="1775"/>
      <c r="P5" s="1718"/>
      <c r="Q5" s="1719"/>
      <c r="R5" s="1719"/>
      <c r="S5" s="1720"/>
    </row>
    <row r="6" spans="1:19" ht="13.5" customHeight="1">
      <c r="A6" s="1735"/>
      <c r="B6" s="1726"/>
      <c r="C6" s="1727"/>
      <c r="D6" s="1727"/>
      <c r="E6" s="1727"/>
      <c r="F6" s="1727"/>
      <c r="G6" s="1727"/>
      <c r="H6" s="1750"/>
      <c r="I6" s="1751"/>
      <c r="J6" s="1081"/>
      <c r="K6" s="1774"/>
      <c r="L6" s="1774"/>
      <c r="M6" s="1774"/>
      <c r="N6" s="1774"/>
      <c r="O6" s="1775"/>
      <c r="P6" s="1721"/>
      <c r="Q6" s="1722"/>
      <c r="R6" s="1722"/>
      <c r="S6" s="1723"/>
    </row>
    <row r="7" spans="1:19" ht="13.5" customHeight="1">
      <c r="A7" s="1065" t="s">
        <v>503</v>
      </c>
      <c r="B7" s="1066"/>
      <c r="C7" s="1728">
        <f>SUM('青森市.:八戸市・三戸郡'!A8:D10)</f>
        <v>0</v>
      </c>
      <c r="D7" s="1729"/>
      <c r="E7" s="1067" t="s">
        <v>504</v>
      </c>
      <c r="F7" s="1067"/>
      <c r="G7" s="1067"/>
      <c r="H7" s="1752"/>
      <c r="I7" s="1753"/>
      <c r="J7" s="1068" t="s">
        <v>505</v>
      </c>
      <c r="K7" s="1672"/>
      <c r="L7" s="1672"/>
      <c r="M7" s="1069" t="s">
        <v>506</v>
      </c>
      <c r="N7" s="1672"/>
      <c r="O7" s="1673"/>
      <c r="P7" s="1067" t="s">
        <v>507</v>
      </c>
      <c r="Q7" s="1067"/>
      <c r="R7" s="1067"/>
      <c r="S7" s="1070"/>
    </row>
    <row r="8" spans="1:19" ht="13.5" customHeight="1">
      <c r="A8" s="1686">
        <f>SUM(S21,S23,S24,S29,S35,S43,S50,S55)</f>
        <v>0</v>
      </c>
      <c r="B8" s="1687"/>
      <c r="C8" s="1687"/>
      <c r="D8" s="1688"/>
      <c r="E8" s="1692">
        <v>0</v>
      </c>
      <c r="F8" s="1693"/>
      <c r="G8" s="1694"/>
      <c r="H8" s="1071" t="s">
        <v>508</v>
      </c>
      <c r="I8" s="1072"/>
      <c r="J8" s="1073" t="s">
        <v>509</v>
      </c>
      <c r="K8" s="1695">
        <f>'青森市'!M2</f>
        <v>0</v>
      </c>
      <c r="L8" s="1695"/>
      <c r="M8" s="1695"/>
      <c r="N8" s="1695"/>
      <c r="O8" s="1696"/>
      <c r="P8" s="1699"/>
      <c r="Q8" s="1700"/>
      <c r="R8" s="1700"/>
      <c r="S8" s="1701"/>
    </row>
    <row r="9" spans="1:19" ht="13.5" customHeight="1">
      <c r="A9" s="1686"/>
      <c r="B9" s="1687"/>
      <c r="C9" s="1687"/>
      <c r="D9" s="1688"/>
      <c r="E9" s="1692"/>
      <c r="F9" s="1693"/>
      <c r="G9" s="1694"/>
      <c r="H9" s="1796"/>
      <c r="I9" s="1797"/>
      <c r="J9" s="1074"/>
      <c r="K9" s="1697"/>
      <c r="L9" s="1697"/>
      <c r="M9" s="1697"/>
      <c r="N9" s="1697"/>
      <c r="O9" s="1698"/>
      <c r="P9" s="1699"/>
      <c r="Q9" s="1700"/>
      <c r="R9" s="1700"/>
      <c r="S9" s="1701"/>
    </row>
    <row r="10" spans="1:19" ht="13.5" customHeight="1">
      <c r="A10" s="1689"/>
      <c r="B10" s="1690"/>
      <c r="C10" s="1690"/>
      <c r="D10" s="1691"/>
      <c r="E10" s="1075"/>
      <c r="F10" s="1109" t="s">
        <v>510</v>
      </c>
      <c r="G10" s="1076" t="s">
        <v>511</v>
      </c>
      <c r="H10" s="1796"/>
      <c r="I10" s="1797"/>
      <c r="J10" s="1077" t="s">
        <v>502</v>
      </c>
      <c r="K10" s="1709"/>
      <c r="L10" s="1709"/>
      <c r="M10" s="1709"/>
      <c r="N10" s="1709"/>
      <c r="O10" s="1710"/>
      <c r="P10" s="1702"/>
      <c r="Q10" s="1703"/>
      <c r="R10" s="1703"/>
      <c r="S10" s="1704"/>
    </row>
    <row r="11" spans="1:19" ht="13.5" customHeight="1">
      <c r="A11" s="1078" t="s">
        <v>512</v>
      </c>
      <c r="B11" s="1067"/>
      <c r="C11" s="1066"/>
      <c r="D11" s="1079"/>
      <c r="E11" s="1067" t="s">
        <v>513</v>
      </c>
      <c r="F11" s="1067"/>
      <c r="G11" s="1067"/>
      <c r="H11" s="1796"/>
      <c r="I11" s="1797"/>
      <c r="J11" s="1080"/>
      <c r="K11" s="1709"/>
      <c r="L11" s="1709"/>
      <c r="M11" s="1709"/>
      <c r="N11" s="1709"/>
      <c r="O11" s="1710"/>
      <c r="P11" s="1711" t="s">
        <v>514</v>
      </c>
      <c r="Q11" s="1712"/>
      <c r="R11" s="1711" t="s">
        <v>515</v>
      </c>
      <c r="S11" s="1713"/>
    </row>
    <row r="12" spans="1:19" ht="13.5">
      <c r="A12" s="1714"/>
      <c r="B12" s="1715"/>
      <c r="C12" s="1715"/>
      <c r="D12" s="1716"/>
      <c r="E12" s="1717"/>
      <c r="F12" s="1715"/>
      <c r="G12" s="1716"/>
      <c r="H12" s="1798"/>
      <c r="I12" s="1799"/>
      <c r="J12" s="1068" t="s">
        <v>505</v>
      </c>
      <c r="K12" s="1672"/>
      <c r="L12" s="1672"/>
      <c r="M12" s="1069" t="s">
        <v>506</v>
      </c>
      <c r="N12" s="1672"/>
      <c r="O12" s="1673"/>
      <c r="P12" s="1674" t="s">
        <v>516</v>
      </c>
      <c r="Q12" s="1674"/>
      <c r="R12" s="1675" t="s">
        <v>517</v>
      </c>
      <c r="S12" s="1676"/>
    </row>
    <row r="13" spans="1:19" ht="13.5" customHeight="1">
      <c r="A13" s="580"/>
      <c r="B13" s="581"/>
      <c r="C13" s="581"/>
      <c r="D13" s="581"/>
      <c r="E13" s="1677" t="s">
        <v>518</v>
      </c>
      <c r="F13" s="1677"/>
      <c r="G13" s="1678"/>
      <c r="H13" s="1679" t="s">
        <v>519</v>
      </c>
      <c r="I13" s="1680"/>
      <c r="J13" s="1681" t="s">
        <v>573</v>
      </c>
      <c r="K13" s="1681"/>
      <c r="L13" s="1679" t="s">
        <v>670</v>
      </c>
      <c r="M13" s="1680"/>
      <c r="N13" s="1612" t="s">
        <v>582</v>
      </c>
      <c r="O13" s="1613"/>
      <c r="P13" s="1612"/>
      <c r="Q13" s="1613"/>
      <c r="R13" s="1659" t="s">
        <v>524</v>
      </c>
      <c r="S13" s="1660"/>
    </row>
    <row r="14" spans="1:19" ht="13.5" customHeight="1">
      <c r="A14" s="720"/>
      <c r="B14" s="584" t="s">
        <v>56</v>
      </c>
      <c r="C14" s="585" t="s">
        <v>57</v>
      </c>
      <c r="D14" s="586"/>
      <c r="E14" s="586" t="s">
        <v>525</v>
      </c>
      <c r="F14" s="587"/>
      <c r="G14" s="913" t="s">
        <v>526</v>
      </c>
      <c r="H14" s="721" t="s">
        <v>142</v>
      </c>
      <c r="I14" s="722" t="s">
        <v>527</v>
      </c>
      <c r="J14" s="583" t="s">
        <v>142</v>
      </c>
      <c r="K14" s="723" t="s">
        <v>527</v>
      </c>
      <c r="L14" s="582" t="s">
        <v>142</v>
      </c>
      <c r="M14" s="722" t="s">
        <v>527</v>
      </c>
      <c r="N14" s="590" t="s">
        <v>142</v>
      </c>
      <c r="O14" s="588" t="s">
        <v>527</v>
      </c>
      <c r="P14" s="590"/>
      <c r="Q14" s="913"/>
      <c r="R14" s="591" t="s">
        <v>528</v>
      </c>
      <c r="S14" s="592" t="s">
        <v>444</v>
      </c>
    </row>
    <row r="15" spans="1:19" ht="13.5" customHeight="1">
      <c r="A15" s="1661" t="s">
        <v>722</v>
      </c>
      <c r="B15" s="914" t="s">
        <v>723</v>
      </c>
      <c r="C15" s="896" t="s">
        <v>724</v>
      </c>
      <c r="D15" s="930" t="s">
        <v>754</v>
      </c>
      <c r="E15" s="1156">
        <f>'黒石市・南津軽郡・五所川原市'!F18</f>
        <v>3280</v>
      </c>
      <c r="F15" s="1340">
        <v>-3200</v>
      </c>
      <c r="G15" s="596">
        <f>'黒石市・南津軽郡・五所川原市'!G18</f>
        <v>0</v>
      </c>
      <c r="H15" s="749"/>
      <c r="I15" s="915"/>
      <c r="J15" s="749"/>
      <c r="K15" s="750"/>
      <c r="L15" s="916"/>
      <c r="M15" s="917"/>
      <c r="N15" s="749"/>
      <c r="O15" s="750"/>
      <c r="P15" s="918"/>
      <c r="Q15" s="919"/>
      <c r="R15" s="705">
        <f aca="true" t="shared" si="0" ref="R15:R20">SUM(E15,L15)</f>
        <v>3280</v>
      </c>
      <c r="S15" s="598">
        <f aca="true" t="shared" si="1" ref="S15:S20">SUM(G15,M15)</f>
        <v>0</v>
      </c>
    </row>
    <row r="16" spans="1:19" ht="13.5">
      <c r="A16" s="1662"/>
      <c r="B16" s="795" t="s">
        <v>725</v>
      </c>
      <c r="C16" s="834" t="s">
        <v>726</v>
      </c>
      <c r="D16" s="920" t="s">
        <v>754</v>
      </c>
      <c r="E16" s="1154">
        <f>'黒石市・南津軽郡・五所川原市'!F19</f>
        <v>4300</v>
      </c>
      <c r="F16" s="1184">
        <v>-4250</v>
      </c>
      <c r="G16" s="596">
        <f>'黒石市・南津軽郡・五所川原市'!G19</f>
        <v>0</v>
      </c>
      <c r="H16" s="731"/>
      <c r="I16" s="732"/>
      <c r="J16" s="731"/>
      <c r="K16" s="732"/>
      <c r="L16" s="731"/>
      <c r="M16" s="849"/>
      <c r="N16" s="731"/>
      <c r="O16" s="732"/>
      <c r="P16" s="827"/>
      <c r="Q16" s="842"/>
      <c r="R16" s="709">
        <f t="shared" si="0"/>
        <v>4300</v>
      </c>
      <c r="S16" s="605">
        <f t="shared" si="1"/>
        <v>0</v>
      </c>
    </row>
    <row r="17" spans="1:19" ht="13.5">
      <c r="A17" s="1662"/>
      <c r="B17" s="641" t="s">
        <v>727</v>
      </c>
      <c r="C17" s="834" t="s">
        <v>728</v>
      </c>
      <c r="D17" s="920" t="s">
        <v>754</v>
      </c>
      <c r="E17" s="1153">
        <f>'黒石市・南津軽郡・五所川原市'!F20</f>
        <v>3550</v>
      </c>
      <c r="F17" s="1184">
        <v>-3450</v>
      </c>
      <c r="G17" s="596">
        <f>'黒石市・南津軽郡・五所川原市'!G20</f>
        <v>0</v>
      </c>
      <c r="H17" s="731"/>
      <c r="I17" s="732"/>
      <c r="J17" s="731"/>
      <c r="K17" s="732"/>
      <c r="L17" s="731"/>
      <c r="M17" s="841"/>
      <c r="N17" s="731"/>
      <c r="O17" s="732"/>
      <c r="P17" s="827"/>
      <c r="Q17" s="842"/>
      <c r="R17" s="709">
        <f t="shared" si="0"/>
        <v>3550</v>
      </c>
      <c r="S17" s="605">
        <f t="shared" si="1"/>
        <v>0</v>
      </c>
    </row>
    <row r="18" spans="1:19" ht="13.5">
      <c r="A18" s="1662"/>
      <c r="B18" s="852" t="s">
        <v>729</v>
      </c>
      <c r="C18" s="834" t="s">
        <v>730</v>
      </c>
      <c r="D18" s="920" t="s">
        <v>536</v>
      </c>
      <c r="E18" s="1151">
        <f>'黒石市・南津軽郡・五所川原市'!F22</f>
        <v>460</v>
      </c>
      <c r="F18" s="1142">
        <v>-450</v>
      </c>
      <c r="G18" s="596">
        <f>'黒石市・南津軽郡・五所川原市'!G22</f>
        <v>0</v>
      </c>
      <c r="H18" s="615"/>
      <c r="I18" s="619"/>
      <c r="J18" s="616"/>
      <c r="K18" s="619"/>
      <c r="L18" s="617"/>
      <c r="M18" s="854"/>
      <c r="N18" s="709"/>
      <c r="O18" s="921"/>
      <c r="P18" s="856"/>
      <c r="Q18" s="857"/>
      <c r="R18" s="709">
        <f t="shared" si="0"/>
        <v>460</v>
      </c>
      <c r="S18" s="605">
        <f t="shared" si="1"/>
        <v>0</v>
      </c>
    </row>
    <row r="19" spans="1:19" ht="13.5" customHeight="1">
      <c r="A19" s="1662"/>
      <c r="B19" s="858" t="s">
        <v>731</v>
      </c>
      <c r="C19" s="834" t="s">
        <v>732</v>
      </c>
      <c r="D19" s="920" t="s">
        <v>536</v>
      </c>
      <c r="E19" s="1153">
        <f>'黒石市・南津軽郡・五所川原市'!F23</f>
        <v>1890</v>
      </c>
      <c r="F19" s="1184">
        <v>-1850</v>
      </c>
      <c r="G19" s="596">
        <f>'黒石市・南津軽郡・五所川原市'!G23</f>
        <v>0</v>
      </c>
      <c r="H19" s="615"/>
      <c r="I19" s="619"/>
      <c r="J19" s="616"/>
      <c r="K19" s="619"/>
      <c r="L19" s="617"/>
      <c r="M19" s="841"/>
      <c r="N19" s="709"/>
      <c r="O19" s="732"/>
      <c r="P19" s="856"/>
      <c r="Q19" s="857"/>
      <c r="R19" s="709">
        <f t="shared" si="0"/>
        <v>1890</v>
      </c>
      <c r="S19" s="605">
        <f t="shared" si="1"/>
        <v>0</v>
      </c>
    </row>
    <row r="20" spans="1:19" ht="13.5" customHeight="1">
      <c r="A20" s="1662"/>
      <c r="B20" s="795" t="s">
        <v>733</v>
      </c>
      <c r="C20" s="834" t="s">
        <v>734</v>
      </c>
      <c r="D20" s="920" t="s">
        <v>536</v>
      </c>
      <c r="E20" s="1154">
        <f>'黒石市・南津軽郡・五所川原市'!F24</f>
        <v>480</v>
      </c>
      <c r="F20" s="1184">
        <v>-470</v>
      </c>
      <c r="G20" s="596">
        <f>'黒石市・南津軽郡・五所川原市'!G24</f>
        <v>0</v>
      </c>
      <c r="H20" s="731"/>
      <c r="I20" s="732"/>
      <c r="J20" s="731"/>
      <c r="K20" s="732"/>
      <c r="L20" s="731"/>
      <c r="M20" s="849"/>
      <c r="N20" s="731"/>
      <c r="O20" s="732"/>
      <c r="P20" s="827"/>
      <c r="Q20" s="842"/>
      <c r="R20" s="709">
        <f t="shared" si="0"/>
        <v>480</v>
      </c>
      <c r="S20" s="605">
        <f t="shared" si="1"/>
        <v>0</v>
      </c>
    </row>
    <row r="21" spans="1:19" ht="13.5">
      <c r="A21" s="1662"/>
      <c r="B21" s="641" t="s">
        <v>735</v>
      </c>
      <c r="C21" s="900" t="s">
        <v>49</v>
      </c>
      <c r="D21" s="922"/>
      <c r="E21" s="1153">
        <f>SUM(E15:E20)</f>
        <v>13960</v>
      </c>
      <c r="F21" s="1183">
        <f>SUM(F15:F20)</f>
        <v>-13670</v>
      </c>
      <c r="G21" s="1120">
        <f>SUM(G15:G20)</f>
        <v>0</v>
      </c>
      <c r="H21" s="731"/>
      <c r="I21" s="732"/>
      <c r="J21" s="731"/>
      <c r="K21" s="732"/>
      <c r="L21" s="731"/>
      <c r="M21" s="841">
        <f>SUM(M15:M20)</f>
        <v>0</v>
      </c>
      <c r="N21" s="731"/>
      <c r="O21" s="732"/>
      <c r="P21" s="827"/>
      <c r="Q21" s="842"/>
      <c r="R21" s="709">
        <f>SUM(R15:R20)</f>
        <v>13960</v>
      </c>
      <c r="S21" s="622">
        <f>SUM(S15:S20)</f>
        <v>0</v>
      </c>
    </row>
    <row r="22" spans="1:19" ht="13.5" customHeight="1">
      <c r="A22" s="1662"/>
      <c r="B22" s="923"/>
      <c r="C22" s="924"/>
      <c r="D22" s="870"/>
      <c r="E22" s="1153"/>
      <c r="F22" s="1183"/>
      <c r="G22" s="841"/>
      <c r="H22" s="731"/>
      <c r="I22" s="846"/>
      <c r="J22" s="731"/>
      <c r="K22" s="732"/>
      <c r="L22" s="809"/>
      <c r="M22" s="846"/>
      <c r="N22" s="731"/>
      <c r="O22" s="732"/>
      <c r="P22" s="847"/>
      <c r="Q22" s="842"/>
      <c r="R22" s="709"/>
      <c r="S22" s="891"/>
    </row>
    <row r="23" spans="1:19" ht="13.5">
      <c r="A23" s="1662"/>
      <c r="B23" s="795" t="s">
        <v>736</v>
      </c>
      <c r="C23" s="677" t="s">
        <v>737</v>
      </c>
      <c r="D23" s="863"/>
      <c r="E23" s="1154"/>
      <c r="F23" s="1183"/>
      <c r="G23" s="864"/>
      <c r="H23" s="731">
        <f>'黒石市・南津軽郡・五所川原市'!N18</f>
        <v>450</v>
      </c>
      <c r="I23" s="596">
        <f>'黒石市・南津軽郡・五所川原市'!O18</f>
        <v>0</v>
      </c>
      <c r="J23" s="731"/>
      <c r="K23" s="732"/>
      <c r="L23" s="731"/>
      <c r="M23" s="732"/>
      <c r="N23" s="731"/>
      <c r="O23" s="732"/>
      <c r="P23" s="827"/>
      <c r="Q23" s="842"/>
      <c r="R23" s="709">
        <f>H23</f>
        <v>450</v>
      </c>
      <c r="S23" s="605">
        <f>I23</f>
        <v>0</v>
      </c>
    </row>
    <row r="24" spans="1:19" ht="13.5">
      <c r="A24" s="1662"/>
      <c r="B24" s="641" t="s">
        <v>738</v>
      </c>
      <c r="C24" s="850" t="s">
        <v>739</v>
      </c>
      <c r="D24" s="838"/>
      <c r="E24" s="1153"/>
      <c r="F24" s="1183"/>
      <c r="G24" s="841"/>
      <c r="H24" s="731"/>
      <c r="I24" s="732"/>
      <c r="J24" s="731">
        <f>'黒石市・南津軽郡・五所川原市'!V18</f>
        <v>430</v>
      </c>
      <c r="K24" s="596">
        <f>'黒石市・南津軽郡・五所川原市'!W18</f>
        <v>0</v>
      </c>
      <c r="L24" s="731"/>
      <c r="M24" s="732"/>
      <c r="N24" s="731"/>
      <c r="O24" s="732"/>
      <c r="P24" s="827"/>
      <c r="Q24" s="842"/>
      <c r="R24" s="709">
        <f>J24</f>
        <v>430</v>
      </c>
      <c r="S24" s="605">
        <f>K24</f>
        <v>0</v>
      </c>
    </row>
    <row r="25" spans="1:19" ht="13.5">
      <c r="A25" s="1662"/>
      <c r="B25" s="852" t="s">
        <v>668</v>
      </c>
      <c r="C25" s="671" t="s">
        <v>582</v>
      </c>
      <c r="D25" s="601"/>
      <c r="E25" s="1151"/>
      <c r="F25" s="1142"/>
      <c r="G25" s="854"/>
      <c r="H25" s="615"/>
      <c r="I25" s="619"/>
      <c r="J25" s="616"/>
      <c r="K25" s="619"/>
      <c r="L25" s="617"/>
      <c r="M25" s="619"/>
      <c r="N25" s="709"/>
      <c r="O25" s="921"/>
      <c r="P25" s="827"/>
      <c r="Q25" s="842"/>
      <c r="R25" s="709"/>
      <c r="S25" s="891"/>
    </row>
    <row r="26" spans="1:19" ht="13.5">
      <c r="A26" s="1662"/>
      <c r="B26" s="858"/>
      <c r="C26" s="859" t="s">
        <v>740</v>
      </c>
      <c r="D26" s="845"/>
      <c r="E26" s="1153"/>
      <c r="F26" s="1183"/>
      <c r="G26" s="841"/>
      <c r="H26" s="615"/>
      <c r="I26" s="619"/>
      <c r="J26" s="616"/>
      <c r="K26" s="619"/>
      <c r="L26" s="617"/>
      <c r="M26" s="619"/>
      <c r="N26" s="709">
        <f>'黒石市・南津軽郡・五所川原市'!Z18</f>
        <v>1220</v>
      </c>
      <c r="O26" s="603">
        <f>'黒石市・南津軽郡・五所川原市'!AA18</f>
        <v>0</v>
      </c>
      <c r="P26" s="856"/>
      <c r="Q26" s="857"/>
      <c r="R26" s="709">
        <f aca="true" t="shared" si="2" ref="R26:S28">N26</f>
        <v>1220</v>
      </c>
      <c r="S26" s="605">
        <f t="shared" si="2"/>
        <v>0</v>
      </c>
    </row>
    <row r="27" spans="1:19" ht="13.5">
      <c r="A27" s="1662"/>
      <c r="B27" s="795"/>
      <c r="C27" s="859" t="s">
        <v>741</v>
      </c>
      <c r="D27" s="863"/>
      <c r="E27" s="1154"/>
      <c r="F27" s="1183"/>
      <c r="G27" s="864"/>
      <c r="H27" s="731"/>
      <c r="I27" s="732"/>
      <c r="J27" s="731"/>
      <c r="K27" s="732"/>
      <c r="L27" s="731"/>
      <c r="M27" s="732"/>
      <c r="N27" s="731">
        <f>'黒石市・南津軽郡・五所川原市'!Z19</f>
        <v>160</v>
      </c>
      <c r="O27" s="851">
        <f>'黒石市・南津軽郡・五所川原市'!AA19</f>
        <v>0</v>
      </c>
      <c r="P27" s="856"/>
      <c r="Q27" s="857"/>
      <c r="R27" s="709">
        <f t="shared" si="2"/>
        <v>160</v>
      </c>
      <c r="S27" s="605">
        <f t="shared" si="2"/>
        <v>0</v>
      </c>
    </row>
    <row r="28" spans="1:19" ht="13.5">
      <c r="A28" s="1662"/>
      <c r="B28" s="641"/>
      <c r="C28" s="906" t="s">
        <v>742</v>
      </c>
      <c r="D28" s="838"/>
      <c r="E28" s="1153"/>
      <c r="F28" s="1183"/>
      <c r="G28" s="841"/>
      <c r="H28" s="731"/>
      <c r="I28" s="732"/>
      <c r="J28" s="731"/>
      <c r="K28" s="732"/>
      <c r="L28" s="731"/>
      <c r="M28" s="732"/>
      <c r="N28" s="731">
        <f>'黒石市・南津軽郡・五所川原市'!Z20</f>
        <v>20</v>
      </c>
      <c r="O28" s="851">
        <f>'黒石市・南津軽郡・五所川原市'!AA20</f>
        <v>0</v>
      </c>
      <c r="P28" s="847"/>
      <c r="Q28" s="842"/>
      <c r="R28" s="709">
        <f t="shared" si="2"/>
        <v>20</v>
      </c>
      <c r="S28" s="605">
        <f t="shared" si="2"/>
        <v>0</v>
      </c>
    </row>
    <row r="29" spans="1:19" ht="13.5">
      <c r="A29" s="1662"/>
      <c r="B29" s="795" t="s">
        <v>715</v>
      </c>
      <c r="C29" s="862" t="s">
        <v>579</v>
      </c>
      <c r="D29" s="863"/>
      <c r="E29" s="1154"/>
      <c r="F29" s="1183"/>
      <c r="G29" s="864"/>
      <c r="H29" s="731"/>
      <c r="I29" s="732"/>
      <c r="J29" s="731"/>
      <c r="K29" s="732"/>
      <c r="L29" s="731"/>
      <c r="M29" s="732"/>
      <c r="N29" s="731">
        <f>SUM(N26:N28)</f>
        <v>1400</v>
      </c>
      <c r="O29" s="621">
        <f>SUM(O26:O28)</f>
        <v>0</v>
      </c>
      <c r="P29" s="827"/>
      <c r="Q29" s="842"/>
      <c r="R29" s="709">
        <f>SUM(R26:R28)</f>
        <v>1400</v>
      </c>
      <c r="S29" s="622">
        <f>SUM(S26:S28)</f>
        <v>0</v>
      </c>
    </row>
    <row r="30" spans="1:19" ht="13.5">
      <c r="A30" s="1663"/>
      <c r="B30" s="925"/>
      <c r="C30" s="926"/>
      <c r="D30" s="927"/>
      <c r="E30" s="1188"/>
      <c r="F30" s="1187"/>
      <c r="G30" s="875"/>
      <c r="H30" s="819"/>
      <c r="I30" s="818"/>
      <c r="J30" s="819"/>
      <c r="K30" s="818"/>
      <c r="L30" s="819"/>
      <c r="M30" s="818"/>
      <c r="N30" s="819"/>
      <c r="O30" s="818"/>
      <c r="P30" s="928"/>
      <c r="Q30" s="929"/>
      <c r="R30" s="713"/>
      <c r="S30" s="912"/>
    </row>
    <row r="31" spans="1:19" ht="13.5">
      <c r="A31" s="1661" t="s">
        <v>743</v>
      </c>
      <c r="B31" s="748">
        <v>1901</v>
      </c>
      <c r="C31" s="898" t="s">
        <v>744</v>
      </c>
      <c r="D31" s="930" t="s">
        <v>745</v>
      </c>
      <c r="E31" s="1190">
        <f>'北津軽郡・つがる市・西津軽郡'!E12</f>
        <v>3640</v>
      </c>
      <c r="F31" s="1205">
        <v>-3500</v>
      </c>
      <c r="G31" s="596">
        <f>'北津軽郡・つがる市・西津軽郡'!F12</f>
        <v>0</v>
      </c>
      <c r="H31" s="725"/>
      <c r="I31" s="726"/>
      <c r="J31" s="727"/>
      <c r="K31" s="726"/>
      <c r="L31" s="725"/>
      <c r="M31" s="931"/>
      <c r="N31" s="725"/>
      <c r="O31" s="728"/>
      <c r="P31" s="932"/>
      <c r="Q31" s="933"/>
      <c r="R31" s="705">
        <f>SUM(E31,L31)</f>
        <v>3640</v>
      </c>
      <c r="S31" s="605">
        <f>SUM(G31,M31)</f>
        <v>0</v>
      </c>
    </row>
    <row r="32" spans="1:19" ht="13.5" customHeight="1">
      <c r="A32" s="1662"/>
      <c r="B32" s="765">
        <v>1902</v>
      </c>
      <c r="C32" s="834" t="s">
        <v>148</v>
      </c>
      <c r="D32" s="920" t="s">
        <v>745</v>
      </c>
      <c r="E32" s="1173">
        <f>'北津軽郡・つがる市・西津軽郡'!E13</f>
        <v>2200</v>
      </c>
      <c r="F32" s="1180">
        <v>-2100</v>
      </c>
      <c r="G32" s="596">
        <f>'北津軽郡・つがる市・西津軽郡'!F13</f>
        <v>0</v>
      </c>
      <c r="H32" s="731"/>
      <c r="I32" s="732"/>
      <c r="J32" s="733"/>
      <c r="K32" s="732"/>
      <c r="L32" s="731"/>
      <c r="M32" s="767"/>
      <c r="N32" s="731"/>
      <c r="O32" s="734"/>
      <c r="P32" s="827"/>
      <c r="Q32" s="832"/>
      <c r="R32" s="709">
        <f>SUM(E32,L32)</f>
        <v>2200</v>
      </c>
      <c r="S32" s="605">
        <f>SUM(G32,M32)</f>
        <v>0</v>
      </c>
    </row>
    <row r="33" spans="1:19" ht="13.5">
      <c r="A33" s="1662"/>
      <c r="B33" s="736">
        <v>1903</v>
      </c>
      <c r="C33" s="898" t="s">
        <v>150</v>
      </c>
      <c r="D33" s="930" t="s">
        <v>536</v>
      </c>
      <c r="E33" s="1173">
        <f>'北津軽郡・つがる市・西津軽郡'!E15</f>
        <v>1090</v>
      </c>
      <c r="F33" s="1140">
        <v>-1070</v>
      </c>
      <c r="G33" s="596">
        <f>'北津軽郡・つがる市・西津軽郡'!F15</f>
        <v>0</v>
      </c>
      <c r="H33" s="731"/>
      <c r="I33" s="732"/>
      <c r="J33" s="733"/>
      <c r="K33" s="732"/>
      <c r="L33" s="731"/>
      <c r="M33" s="767"/>
      <c r="N33" s="731"/>
      <c r="O33" s="734"/>
      <c r="P33" s="827"/>
      <c r="Q33" s="832"/>
      <c r="R33" s="709">
        <f>SUM(E33,L33)</f>
        <v>1090</v>
      </c>
      <c r="S33" s="605">
        <f>SUM(G33,M33)</f>
        <v>0</v>
      </c>
    </row>
    <row r="34" spans="1:19" ht="13.5">
      <c r="A34" s="1662"/>
      <c r="B34" s="748">
        <v>1904</v>
      </c>
      <c r="C34" s="825" t="s">
        <v>151</v>
      </c>
      <c r="D34" s="934" t="s">
        <v>746</v>
      </c>
      <c r="E34" s="1173">
        <f>'北津軽郡・つがる市・西津軽郡'!E16</f>
        <v>1200</v>
      </c>
      <c r="F34" s="1140">
        <v>-1180</v>
      </c>
      <c r="G34" s="596">
        <f>'北津軽郡・つがる市・西津軽郡'!F16</f>
        <v>0</v>
      </c>
      <c r="H34" s="731"/>
      <c r="I34" s="732"/>
      <c r="J34" s="733"/>
      <c r="K34" s="732"/>
      <c r="L34" s="731"/>
      <c r="M34" s="767"/>
      <c r="N34" s="731"/>
      <c r="O34" s="734"/>
      <c r="P34" s="827"/>
      <c r="Q34" s="832"/>
      <c r="R34" s="709">
        <f>SUM(E34,L34)</f>
        <v>1200</v>
      </c>
      <c r="S34" s="605">
        <f>SUM(G34,M34)</f>
        <v>0</v>
      </c>
    </row>
    <row r="35" spans="1:19" ht="13.5">
      <c r="A35" s="1662"/>
      <c r="B35" s="736" t="s">
        <v>69</v>
      </c>
      <c r="C35" s="900" t="s">
        <v>49</v>
      </c>
      <c r="D35" s="922"/>
      <c r="E35" s="1173">
        <f>SUM(E31:E34)</f>
        <v>8130</v>
      </c>
      <c r="F35" s="1180">
        <f>SUM(F31:F34)</f>
        <v>-7850</v>
      </c>
      <c r="G35" s="1120">
        <f>SUM(G31:G34)</f>
        <v>0</v>
      </c>
      <c r="H35" s="731"/>
      <c r="I35" s="732"/>
      <c r="J35" s="733"/>
      <c r="K35" s="732"/>
      <c r="L35" s="731"/>
      <c r="M35" s="767">
        <f>SUM(M31:M34)</f>
        <v>0</v>
      </c>
      <c r="N35" s="731"/>
      <c r="O35" s="734"/>
      <c r="P35" s="827"/>
      <c r="Q35" s="832"/>
      <c r="R35" s="709">
        <f>SUM(R31:R34)</f>
        <v>8130</v>
      </c>
      <c r="S35" s="622">
        <f>SUM(S31:S34)</f>
        <v>0</v>
      </c>
    </row>
    <row r="36" spans="1:19" ht="13.5">
      <c r="A36" s="1662"/>
      <c r="B36" s="736"/>
      <c r="C36" s="935"/>
      <c r="D36" s="922"/>
      <c r="E36" s="1173"/>
      <c r="F36" s="1180"/>
      <c r="G36" s="1176"/>
      <c r="H36" s="731"/>
      <c r="I36" s="732"/>
      <c r="J36" s="733"/>
      <c r="K36" s="732"/>
      <c r="L36" s="731"/>
      <c r="M36" s="732"/>
      <c r="N36" s="731"/>
      <c r="O36" s="734"/>
      <c r="P36" s="827"/>
      <c r="Q36" s="832"/>
      <c r="R36" s="709"/>
      <c r="S36" s="891"/>
    </row>
    <row r="37" spans="1:19" ht="13.5">
      <c r="A37" s="1662"/>
      <c r="B37" s="736" t="s">
        <v>668</v>
      </c>
      <c r="C37" s="671" t="s">
        <v>582</v>
      </c>
      <c r="D37" s="754"/>
      <c r="E37" s="1173"/>
      <c r="F37" s="1180"/>
      <c r="G37" s="1176"/>
      <c r="H37" s="731"/>
      <c r="I37" s="732"/>
      <c r="J37" s="733"/>
      <c r="K37" s="732"/>
      <c r="L37" s="731"/>
      <c r="M37" s="732"/>
      <c r="N37" s="731"/>
      <c r="O37" s="734"/>
      <c r="P37" s="827"/>
      <c r="Q37" s="832"/>
      <c r="R37" s="709"/>
      <c r="S37" s="891"/>
    </row>
    <row r="38" spans="1:19" ht="13.5">
      <c r="A38" s="1662"/>
      <c r="B38" s="736"/>
      <c r="C38" s="671" t="s">
        <v>747</v>
      </c>
      <c r="D38" s="754"/>
      <c r="E38" s="1173"/>
      <c r="F38" s="1180"/>
      <c r="G38" s="1176"/>
      <c r="H38" s="731"/>
      <c r="I38" s="732"/>
      <c r="J38" s="733"/>
      <c r="K38" s="732"/>
      <c r="L38" s="731"/>
      <c r="M38" s="732"/>
      <c r="N38" s="731">
        <f>'北津軽郡・つがる市・西津軽郡'!Y12</f>
        <v>120</v>
      </c>
      <c r="O38" s="851">
        <f>'北津軽郡・つがる市・西津軽郡'!Z12</f>
        <v>0</v>
      </c>
      <c r="P38" s="827"/>
      <c r="Q38" s="832"/>
      <c r="R38" s="709">
        <f>N38</f>
        <v>120</v>
      </c>
      <c r="S38" s="605">
        <f>O38</f>
        <v>0</v>
      </c>
    </row>
    <row r="39" spans="1:19" ht="13.5">
      <c r="A39" s="1662"/>
      <c r="B39" s="736"/>
      <c r="C39" s="671" t="s">
        <v>748</v>
      </c>
      <c r="D39" s="754"/>
      <c r="E39" s="1173"/>
      <c r="F39" s="1180"/>
      <c r="G39" s="1176"/>
      <c r="H39" s="731"/>
      <c r="I39" s="732"/>
      <c r="J39" s="733"/>
      <c r="K39" s="732"/>
      <c r="L39" s="731"/>
      <c r="M39" s="732"/>
      <c r="N39" s="731">
        <f>'北津軽郡・つがる市・西津軽郡'!Y14</f>
        <v>50</v>
      </c>
      <c r="O39" s="851">
        <f>'北津軽郡・つがる市・西津軽郡'!Z14</f>
        <v>0</v>
      </c>
      <c r="P39" s="827"/>
      <c r="Q39" s="832"/>
      <c r="R39" s="709">
        <f aca="true" t="shared" si="3" ref="R39:S42">N39</f>
        <v>50</v>
      </c>
      <c r="S39" s="605">
        <f t="shared" si="3"/>
        <v>0</v>
      </c>
    </row>
    <row r="40" spans="1:19" ht="13.5">
      <c r="A40" s="1662"/>
      <c r="B40" s="736"/>
      <c r="C40" s="671" t="s">
        <v>749</v>
      </c>
      <c r="D40" s="754"/>
      <c r="E40" s="1173"/>
      <c r="F40" s="1180"/>
      <c r="G40" s="1176"/>
      <c r="H40" s="731"/>
      <c r="I40" s="732"/>
      <c r="J40" s="733"/>
      <c r="K40" s="732"/>
      <c r="L40" s="731"/>
      <c r="M40" s="732"/>
      <c r="N40" s="731">
        <f>'北津軽郡・つがる市・西津軽郡'!Y13</f>
        <v>50</v>
      </c>
      <c r="O40" s="851">
        <f>'北津軽郡・つがる市・西津軽郡'!Z13</f>
        <v>0</v>
      </c>
      <c r="P40" s="827"/>
      <c r="Q40" s="832"/>
      <c r="R40" s="709">
        <f t="shared" si="3"/>
        <v>50</v>
      </c>
      <c r="S40" s="605">
        <f t="shared" si="3"/>
        <v>0</v>
      </c>
    </row>
    <row r="41" spans="1:19" ht="13.5">
      <c r="A41" s="1662"/>
      <c r="B41" s="736"/>
      <c r="C41" s="671" t="s">
        <v>750</v>
      </c>
      <c r="D41" s="754"/>
      <c r="E41" s="1173"/>
      <c r="F41" s="1180"/>
      <c r="G41" s="1176"/>
      <c r="H41" s="731"/>
      <c r="I41" s="732"/>
      <c r="J41" s="733"/>
      <c r="K41" s="732"/>
      <c r="L41" s="731"/>
      <c r="M41" s="732"/>
      <c r="N41" s="731">
        <f>'北津軽郡・つがる市・西津軽郡'!Y15</f>
        <v>50</v>
      </c>
      <c r="O41" s="851">
        <f>'北津軽郡・つがる市・西津軽郡'!Z15</f>
        <v>0</v>
      </c>
      <c r="P41" s="827"/>
      <c r="Q41" s="832"/>
      <c r="R41" s="709">
        <f t="shared" si="3"/>
        <v>50</v>
      </c>
      <c r="S41" s="605">
        <f t="shared" si="3"/>
        <v>0</v>
      </c>
    </row>
    <row r="42" spans="1:19" ht="13.5">
      <c r="A42" s="1662"/>
      <c r="B42" s="736"/>
      <c r="C42" s="671" t="s">
        <v>751</v>
      </c>
      <c r="D42" s="754"/>
      <c r="E42" s="1173"/>
      <c r="F42" s="1180"/>
      <c r="G42" s="1176"/>
      <c r="H42" s="731"/>
      <c r="I42" s="732"/>
      <c r="J42" s="733"/>
      <c r="K42" s="732"/>
      <c r="L42" s="731"/>
      <c r="M42" s="732"/>
      <c r="N42" s="731">
        <f>'北津軽郡・つがる市・西津軽郡'!Y16</f>
        <v>50</v>
      </c>
      <c r="O42" s="851">
        <f>'北津軽郡・つがる市・西津軽郡'!Z16</f>
        <v>0</v>
      </c>
      <c r="P42" s="827"/>
      <c r="Q42" s="832"/>
      <c r="R42" s="709">
        <f t="shared" si="3"/>
        <v>50</v>
      </c>
      <c r="S42" s="605">
        <f t="shared" si="3"/>
        <v>0</v>
      </c>
    </row>
    <row r="43" spans="1:19" ht="13.5">
      <c r="A43" s="1662"/>
      <c r="B43" s="814" t="s">
        <v>715</v>
      </c>
      <c r="C43" s="753" t="s">
        <v>579</v>
      </c>
      <c r="D43" s="756"/>
      <c r="E43" s="1173"/>
      <c r="F43" s="1180"/>
      <c r="G43" s="1176"/>
      <c r="H43" s="731"/>
      <c r="I43" s="732"/>
      <c r="J43" s="733"/>
      <c r="K43" s="732"/>
      <c r="L43" s="731"/>
      <c r="M43" s="732"/>
      <c r="N43" s="731">
        <f>SUM(N38:N42)</f>
        <v>320</v>
      </c>
      <c r="O43" s="621">
        <f>SUM(O38:O42)</f>
        <v>0</v>
      </c>
      <c r="P43" s="827"/>
      <c r="Q43" s="832"/>
      <c r="R43" s="709">
        <f>SUM(R38:R42)</f>
        <v>320</v>
      </c>
      <c r="S43" s="622">
        <f>SUM(S38:S42)</f>
        <v>0</v>
      </c>
    </row>
    <row r="44" spans="1:19" ht="13.5" customHeight="1">
      <c r="A44" s="1663"/>
      <c r="B44" s="768"/>
      <c r="C44" s="769"/>
      <c r="D44" s="770"/>
      <c r="E44" s="1174"/>
      <c r="F44" s="1193"/>
      <c r="G44" s="1192"/>
      <c r="H44" s="743"/>
      <c r="I44" s="741"/>
      <c r="J44" s="742"/>
      <c r="K44" s="741"/>
      <c r="L44" s="743"/>
      <c r="M44" s="741"/>
      <c r="N44" s="743"/>
      <c r="O44" s="744"/>
      <c r="P44" s="866"/>
      <c r="Q44" s="936"/>
      <c r="R44" s="745"/>
      <c r="S44" s="892"/>
    </row>
    <row r="45" spans="1:19" ht="13.5">
      <c r="A45" s="1661" t="s">
        <v>752</v>
      </c>
      <c r="B45" s="893">
        <v>1906</v>
      </c>
      <c r="C45" s="937" t="s">
        <v>753</v>
      </c>
      <c r="D45" s="938" t="s">
        <v>754</v>
      </c>
      <c r="E45" s="1189">
        <f>'北津軽郡・つがる市・西津軽郡'!E19</f>
        <v>440</v>
      </c>
      <c r="F45" s="1138">
        <v>-400</v>
      </c>
      <c r="G45" s="1121">
        <f>'北津軽郡・つがる市・西津軽郡'!F19</f>
        <v>0</v>
      </c>
      <c r="H45" s="749"/>
      <c r="I45" s="750"/>
      <c r="J45" s="751"/>
      <c r="K45" s="750"/>
      <c r="L45" s="749"/>
      <c r="M45" s="895"/>
      <c r="N45" s="749"/>
      <c r="O45" s="883"/>
      <c r="P45" s="829"/>
      <c r="Q45" s="828"/>
      <c r="R45" s="705">
        <f>SUM(E45,L45)</f>
        <v>440</v>
      </c>
      <c r="S45" s="598">
        <f>SUM(G45,M45)</f>
        <v>0</v>
      </c>
    </row>
    <row r="46" spans="1:19" ht="13.5">
      <c r="A46" s="1662"/>
      <c r="B46" s="736">
        <v>1907</v>
      </c>
      <c r="C46" s="924" t="s">
        <v>755</v>
      </c>
      <c r="D46" s="920" t="s">
        <v>536</v>
      </c>
      <c r="E46" s="1173">
        <f>'北津軽郡・つがる市・西津軽郡'!E20</f>
        <v>2460</v>
      </c>
      <c r="F46" s="1140">
        <v>-2250</v>
      </c>
      <c r="G46" s="596">
        <f>'北津軽郡・つがる市・西津軽郡'!F20</f>
        <v>0</v>
      </c>
      <c r="H46" s="731"/>
      <c r="I46" s="732"/>
      <c r="J46" s="733"/>
      <c r="K46" s="732"/>
      <c r="L46" s="731"/>
      <c r="M46" s="767"/>
      <c r="N46" s="731"/>
      <c r="O46" s="734"/>
      <c r="P46" s="827"/>
      <c r="Q46" s="832"/>
      <c r="R46" s="709">
        <f>SUM(E46,L46)</f>
        <v>2460</v>
      </c>
      <c r="S46" s="605">
        <f>SUM(G46,M46)</f>
        <v>0</v>
      </c>
    </row>
    <row r="47" spans="1:19" ht="13.5">
      <c r="A47" s="1662"/>
      <c r="B47" s="736">
        <v>1908</v>
      </c>
      <c r="C47" s="924" t="s">
        <v>756</v>
      </c>
      <c r="D47" s="920" t="s">
        <v>754</v>
      </c>
      <c r="E47" s="1173">
        <f>'北津軽郡・つがる市・西津軽郡'!E21</f>
        <v>820</v>
      </c>
      <c r="F47" s="1140">
        <v>-810</v>
      </c>
      <c r="G47" s="596">
        <f>'北津軽郡・つがる市・西津軽郡'!F21</f>
        <v>0</v>
      </c>
      <c r="H47" s="731"/>
      <c r="I47" s="732"/>
      <c r="J47" s="733"/>
      <c r="K47" s="732"/>
      <c r="L47" s="731"/>
      <c r="M47" s="767"/>
      <c r="N47" s="731"/>
      <c r="O47" s="734"/>
      <c r="P47" s="827"/>
      <c r="Q47" s="832"/>
      <c r="R47" s="709">
        <f>SUM(E47,L47)</f>
        <v>820</v>
      </c>
      <c r="S47" s="605">
        <f>SUM(G47,M47)</f>
        <v>0</v>
      </c>
    </row>
    <row r="48" spans="1:19" ht="13.5">
      <c r="A48" s="1662"/>
      <c r="B48" s="736">
        <v>1909</v>
      </c>
      <c r="C48" s="924" t="s">
        <v>757</v>
      </c>
      <c r="D48" s="920" t="s">
        <v>754</v>
      </c>
      <c r="E48" s="1173">
        <f>'北津軽郡・つがる市・西津軽郡'!E22</f>
        <v>810</v>
      </c>
      <c r="F48" s="1140">
        <v>-780</v>
      </c>
      <c r="G48" s="596">
        <f>'北津軽郡・つがる市・西津軽郡'!F22</f>
        <v>0</v>
      </c>
      <c r="H48" s="731"/>
      <c r="I48" s="732"/>
      <c r="J48" s="733"/>
      <c r="K48" s="732"/>
      <c r="L48" s="731"/>
      <c r="M48" s="767"/>
      <c r="N48" s="731"/>
      <c r="O48" s="734"/>
      <c r="P48" s="827"/>
      <c r="Q48" s="832"/>
      <c r="R48" s="709">
        <f>SUM(E48,L48)</f>
        <v>810</v>
      </c>
      <c r="S48" s="605">
        <f>SUM(G48,M48)</f>
        <v>0</v>
      </c>
    </row>
    <row r="49" spans="1:19" ht="13.5">
      <c r="A49" s="1662"/>
      <c r="B49" s="736">
        <v>1910</v>
      </c>
      <c r="C49" s="924" t="s">
        <v>758</v>
      </c>
      <c r="D49" s="920" t="s">
        <v>754</v>
      </c>
      <c r="E49" s="1173">
        <f>'北津軽郡・つがる市・西津軽郡'!E23</f>
        <v>480</v>
      </c>
      <c r="F49" s="1140">
        <v>-450</v>
      </c>
      <c r="G49" s="596">
        <f>'北津軽郡・つがる市・西津軽郡'!F23</f>
        <v>0</v>
      </c>
      <c r="H49" s="731"/>
      <c r="I49" s="732"/>
      <c r="J49" s="733"/>
      <c r="K49" s="732"/>
      <c r="L49" s="731"/>
      <c r="M49" s="767"/>
      <c r="N49" s="731"/>
      <c r="O49" s="734"/>
      <c r="P49" s="827"/>
      <c r="Q49" s="832"/>
      <c r="R49" s="709">
        <f>SUM(E49,L49)</f>
        <v>480</v>
      </c>
      <c r="S49" s="605">
        <f>SUM(G49,M49)</f>
        <v>0</v>
      </c>
    </row>
    <row r="50" spans="1:19" ht="13.5">
      <c r="A50" s="1662"/>
      <c r="B50" s="814" t="s">
        <v>70</v>
      </c>
      <c r="C50" s="939" t="s">
        <v>49</v>
      </c>
      <c r="D50" s="756"/>
      <c r="E50" s="1173">
        <f>SUM(E45:E49)</f>
        <v>5010</v>
      </c>
      <c r="F50" s="1180">
        <f>SUM(F45:F49)</f>
        <v>-4690</v>
      </c>
      <c r="G50" s="1120">
        <f>SUM(G45:G49)</f>
        <v>0</v>
      </c>
      <c r="H50" s="731"/>
      <c r="I50" s="732"/>
      <c r="J50" s="733"/>
      <c r="K50" s="732"/>
      <c r="L50" s="731"/>
      <c r="M50" s="767">
        <f>SUM(M45:M49)</f>
        <v>0</v>
      </c>
      <c r="N50" s="731"/>
      <c r="O50" s="734"/>
      <c r="P50" s="827"/>
      <c r="Q50" s="832"/>
      <c r="R50" s="709">
        <f>SUM(R45:R49)</f>
        <v>5010</v>
      </c>
      <c r="S50" s="622">
        <f>SUM(S45:S49)</f>
        <v>0</v>
      </c>
    </row>
    <row r="51" spans="1:19" ht="13.5">
      <c r="A51" s="1662"/>
      <c r="B51" s="736"/>
      <c r="C51" s="924"/>
      <c r="D51" s="754"/>
      <c r="E51" s="1191"/>
      <c r="F51" s="1206"/>
      <c r="G51" s="1176"/>
      <c r="H51" s="731"/>
      <c r="I51" s="732"/>
      <c r="J51" s="733"/>
      <c r="K51" s="732"/>
      <c r="L51" s="731"/>
      <c r="M51" s="732"/>
      <c r="N51" s="731"/>
      <c r="O51" s="734"/>
      <c r="P51" s="827"/>
      <c r="Q51" s="832"/>
      <c r="R51" s="709"/>
      <c r="S51" s="891"/>
    </row>
    <row r="52" spans="1:19" ht="13.5">
      <c r="A52" s="1662"/>
      <c r="B52" s="736" t="s">
        <v>668</v>
      </c>
      <c r="C52" s="671" t="s">
        <v>582</v>
      </c>
      <c r="D52" s="754"/>
      <c r="E52" s="1191"/>
      <c r="F52" s="1206"/>
      <c r="G52" s="1176"/>
      <c r="H52" s="731"/>
      <c r="I52" s="732"/>
      <c r="J52" s="733"/>
      <c r="K52" s="732"/>
      <c r="L52" s="731"/>
      <c r="M52" s="732"/>
      <c r="N52" s="731"/>
      <c r="O52" s="734"/>
      <c r="P52" s="827"/>
      <c r="Q52" s="832"/>
      <c r="R52" s="709"/>
      <c r="S52" s="891"/>
    </row>
    <row r="53" spans="1:19" ht="13.5">
      <c r="A53" s="1662"/>
      <c r="B53" s="736"/>
      <c r="C53" s="671" t="s">
        <v>759</v>
      </c>
      <c r="D53" s="754"/>
      <c r="E53" s="1191"/>
      <c r="F53" s="1206"/>
      <c r="G53" s="1176"/>
      <c r="H53" s="731"/>
      <c r="I53" s="732"/>
      <c r="J53" s="733"/>
      <c r="K53" s="732"/>
      <c r="L53" s="731"/>
      <c r="M53" s="732"/>
      <c r="N53" s="731">
        <f>'北津軽郡・つがる市・西津軽郡'!Y20</f>
        <v>140</v>
      </c>
      <c r="O53" s="851">
        <f>'北津軽郡・つがる市・西津軽郡'!Z20</f>
        <v>0</v>
      </c>
      <c r="P53" s="827"/>
      <c r="Q53" s="832"/>
      <c r="R53" s="709">
        <f>N53</f>
        <v>140</v>
      </c>
      <c r="S53" s="605">
        <f>O53</f>
        <v>0</v>
      </c>
    </row>
    <row r="54" spans="1:19" ht="13.5">
      <c r="A54" s="1662"/>
      <c r="B54" s="736"/>
      <c r="C54" s="671" t="s">
        <v>760</v>
      </c>
      <c r="D54" s="754"/>
      <c r="E54" s="1191"/>
      <c r="F54" s="1206"/>
      <c r="G54" s="1176"/>
      <c r="H54" s="731"/>
      <c r="I54" s="732"/>
      <c r="J54" s="733"/>
      <c r="K54" s="732"/>
      <c r="L54" s="731"/>
      <c r="M54" s="732"/>
      <c r="N54" s="731">
        <f>'北津軽郡・つがる市・西津軽郡'!Y22</f>
        <v>70</v>
      </c>
      <c r="O54" s="851">
        <f>'北津軽郡・つがる市・西津軽郡'!Z22</f>
        <v>0</v>
      </c>
      <c r="P54" s="827"/>
      <c r="Q54" s="832"/>
      <c r="R54" s="709">
        <f>N54</f>
        <v>70</v>
      </c>
      <c r="S54" s="605">
        <f>O54</f>
        <v>0</v>
      </c>
    </row>
    <row r="55" spans="1:19" ht="13.5">
      <c r="A55" s="1662"/>
      <c r="B55" s="736" t="s">
        <v>715</v>
      </c>
      <c r="C55" s="753" t="s">
        <v>579</v>
      </c>
      <c r="D55" s="754"/>
      <c r="E55" s="1191"/>
      <c r="F55" s="1206"/>
      <c r="G55" s="1176"/>
      <c r="H55" s="731"/>
      <c r="I55" s="732"/>
      <c r="J55" s="733"/>
      <c r="K55" s="732"/>
      <c r="L55" s="731"/>
      <c r="M55" s="732"/>
      <c r="N55" s="731">
        <f>SUM(N53:N54)</f>
        <v>210</v>
      </c>
      <c r="O55" s="621">
        <f>SUM(O53:O54)</f>
        <v>0</v>
      </c>
      <c r="P55" s="827"/>
      <c r="Q55" s="832"/>
      <c r="R55" s="709">
        <f>SUM(R53:R54)</f>
        <v>210</v>
      </c>
      <c r="S55" s="622">
        <f>SUM(S53:S54)</f>
        <v>0</v>
      </c>
    </row>
    <row r="56" spans="1:19" ht="13.5">
      <c r="A56" s="1662"/>
      <c r="B56" s="736"/>
      <c r="C56" s="924"/>
      <c r="D56" s="754"/>
      <c r="E56" s="1191"/>
      <c r="F56" s="1207"/>
      <c r="G56" s="1176"/>
      <c r="H56" s="731"/>
      <c r="I56" s="732"/>
      <c r="J56" s="733"/>
      <c r="K56" s="732"/>
      <c r="L56" s="731"/>
      <c r="M56" s="732"/>
      <c r="N56" s="731"/>
      <c r="O56" s="734"/>
      <c r="P56" s="827"/>
      <c r="Q56" s="940"/>
      <c r="R56" s="709"/>
      <c r="S56" s="891"/>
    </row>
    <row r="57" spans="1:19" s="413" customFormat="1" ht="13.5" customHeight="1">
      <c r="A57" s="1619" t="s">
        <v>584</v>
      </c>
      <c r="B57" s="1620"/>
      <c r="C57" s="1208"/>
      <c r="D57" s="1208"/>
      <c r="E57" s="1208"/>
      <c r="F57" s="1208"/>
      <c r="G57" s="1208"/>
      <c r="H57" s="1208"/>
      <c r="I57" s="1208"/>
      <c r="J57" s="1208"/>
      <c r="K57" s="1208"/>
      <c r="L57" s="1790" t="s">
        <v>887</v>
      </c>
      <c r="M57" s="1791"/>
      <c r="N57" s="1304">
        <f>'市郡別'!O33</f>
        <v>0</v>
      </c>
      <c r="O57" s="1215"/>
      <c r="P57" s="1208"/>
      <c r="Q57" s="1208"/>
      <c r="R57" s="1208"/>
      <c r="S57" s="1209"/>
    </row>
    <row r="58" spans="1:19" s="413" customFormat="1" ht="13.5" customHeight="1">
      <c r="A58" s="1099"/>
      <c r="B58" s="1100"/>
      <c r="C58" s="1101"/>
      <c r="D58" s="1101"/>
      <c r="E58" s="1101"/>
      <c r="F58" s="1101"/>
      <c r="G58" s="1101"/>
      <c r="H58" s="1101"/>
      <c r="I58" s="1101"/>
      <c r="J58" s="1101"/>
      <c r="K58" s="1101"/>
      <c r="L58" s="1101"/>
      <c r="M58" s="1101"/>
      <c r="N58" s="1101"/>
      <c r="O58" s="1101"/>
      <c r="P58" s="1101"/>
      <c r="Q58" s="1101"/>
      <c r="R58" s="1101"/>
      <c r="S58" s="1102"/>
    </row>
    <row r="59" spans="1:19" s="413" customFormat="1" ht="13.5" customHeight="1">
      <c r="A59" s="1099"/>
      <c r="B59" s="1100"/>
      <c r="C59" s="1101"/>
      <c r="D59" s="1101"/>
      <c r="E59" s="1101"/>
      <c r="F59" s="1101"/>
      <c r="G59" s="1101"/>
      <c r="H59" s="1101"/>
      <c r="I59" s="1101"/>
      <c r="J59" s="1101"/>
      <c r="K59" s="1101"/>
      <c r="L59" s="1101"/>
      <c r="M59" s="1101"/>
      <c r="N59" s="1101"/>
      <c r="O59" s="1101"/>
      <c r="P59" s="1101"/>
      <c r="Q59" s="1101"/>
      <c r="R59" s="1101"/>
      <c r="S59" s="1102"/>
    </row>
    <row r="60" spans="1:19" s="413" customFormat="1" ht="13.5" customHeight="1">
      <c r="A60" s="1099"/>
      <c r="B60" s="1100"/>
      <c r="C60" s="1101"/>
      <c r="D60" s="1101"/>
      <c r="E60" s="1101"/>
      <c r="F60" s="1101"/>
      <c r="G60" s="1101"/>
      <c r="H60" s="1101"/>
      <c r="I60" s="1101"/>
      <c r="J60" s="1101"/>
      <c r="K60" s="1101"/>
      <c r="L60" s="1101"/>
      <c r="M60" s="1101"/>
      <c r="N60" s="1101"/>
      <c r="O60" s="1101"/>
      <c r="P60" s="1101"/>
      <c r="Q60" s="1101"/>
      <c r="R60" s="1101"/>
      <c r="S60" s="1102"/>
    </row>
    <row r="61" spans="1:19" s="413" customFormat="1" ht="13.5" customHeight="1">
      <c r="A61" s="1096"/>
      <c r="B61" s="1629"/>
      <c r="C61" s="1629"/>
      <c r="D61" s="1629"/>
      <c r="E61" s="1629"/>
      <c r="F61" s="1629"/>
      <c r="G61" s="1629"/>
      <c r="H61" s="1629"/>
      <c r="I61" s="1629"/>
      <c r="J61" s="1629"/>
      <c r="K61" s="1629"/>
      <c r="L61" s="1629"/>
      <c r="M61" s="1629"/>
      <c r="N61" s="1629"/>
      <c r="O61" s="1629"/>
      <c r="P61" s="1629"/>
      <c r="Q61" s="1629"/>
      <c r="R61" s="1629"/>
      <c r="S61" s="1630"/>
    </row>
    <row r="62" spans="1:19" s="413" customFormat="1" ht="13.5" customHeight="1">
      <c r="A62" s="1097"/>
      <c r="B62" s="1629"/>
      <c r="C62" s="1629"/>
      <c r="D62" s="1629"/>
      <c r="E62" s="1629"/>
      <c r="F62" s="1629"/>
      <c r="G62" s="1629"/>
      <c r="H62" s="1629"/>
      <c r="I62" s="1629"/>
      <c r="J62" s="1629"/>
      <c r="K62" s="1629"/>
      <c r="L62" s="1629"/>
      <c r="M62" s="1629"/>
      <c r="N62" s="1629"/>
      <c r="O62" s="1629"/>
      <c r="P62" s="1629"/>
      <c r="Q62" s="1629"/>
      <c r="R62" s="1629"/>
      <c r="S62" s="1630"/>
    </row>
    <row r="63" spans="1:19" s="413" customFormat="1" ht="13.5" customHeight="1" thickBot="1">
      <c r="A63" s="1098"/>
      <c r="B63" s="1631"/>
      <c r="C63" s="1631"/>
      <c r="D63" s="1631"/>
      <c r="E63" s="1631"/>
      <c r="F63" s="1631"/>
      <c r="G63" s="1631"/>
      <c r="H63" s="1631"/>
      <c r="I63" s="1631"/>
      <c r="J63" s="1631"/>
      <c r="K63" s="1631"/>
      <c r="L63" s="1631"/>
      <c r="M63" s="1631"/>
      <c r="N63" s="1631"/>
      <c r="O63" s="1631"/>
      <c r="P63" s="1631"/>
      <c r="Q63" s="1631"/>
      <c r="R63" s="1631"/>
      <c r="S63" s="1632"/>
    </row>
    <row r="64" spans="1:19" s="413" customFormat="1" ht="13.5" customHeight="1">
      <c r="A64" s="715" t="s">
        <v>585</v>
      </c>
      <c r="B64" s="716" t="s">
        <v>1001</v>
      </c>
      <c r="C64" s="717"/>
      <c r="D64" s="717"/>
      <c r="E64" s="717"/>
      <c r="F64" s="717"/>
      <c r="G64" s="717"/>
      <c r="H64" s="717"/>
      <c r="I64" s="717"/>
      <c r="J64" s="717"/>
      <c r="K64" s="717"/>
      <c r="L64" s="717"/>
      <c r="M64" s="717"/>
      <c r="N64" s="717"/>
      <c r="O64" s="717"/>
      <c r="P64" s="717"/>
      <c r="Q64" s="717"/>
      <c r="R64" s="1614">
        <f>'青森市'!A1</f>
        <v>45383</v>
      </c>
      <c r="S64" s="1614"/>
    </row>
    <row r="65" spans="1:19" s="413" customFormat="1" ht="13.5" customHeight="1">
      <c r="A65" s="715"/>
      <c r="B65" s="716"/>
      <c r="C65" s="717"/>
      <c r="D65" s="717"/>
      <c r="E65" s="717"/>
      <c r="F65" s="717"/>
      <c r="G65" s="717"/>
      <c r="H65" s="717"/>
      <c r="I65" s="717"/>
      <c r="J65" s="717"/>
      <c r="K65" s="717"/>
      <c r="L65" s="717"/>
      <c r="M65" s="717"/>
      <c r="N65" s="717"/>
      <c r="O65" s="717"/>
      <c r="P65" s="717"/>
      <c r="Q65" s="717"/>
      <c r="R65" s="941"/>
      <c r="S65" s="696"/>
    </row>
    <row r="66" spans="1:19" s="413" customFormat="1" ht="13.5" customHeight="1">
      <c r="A66" s="696"/>
      <c r="B66" s="696"/>
      <c r="C66" s="696"/>
      <c r="D66" s="696"/>
      <c r="E66" s="696"/>
      <c r="F66" s="696"/>
      <c r="G66" s="696"/>
      <c r="H66" s="696"/>
      <c r="I66" s="696"/>
      <c r="J66" s="696"/>
      <c r="K66" s="696"/>
      <c r="L66" s="696"/>
      <c r="M66" s="696"/>
      <c r="N66" s="696"/>
      <c r="O66" s="696"/>
      <c r="P66" s="696"/>
      <c r="Q66" s="696"/>
      <c r="R66" s="696"/>
      <c r="S66" s="696"/>
    </row>
    <row r="67" spans="1:19" s="413" customFormat="1" ht="12">
      <c r="A67" s="696"/>
      <c r="B67" s="696"/>
      <c r="C67" s="696"/>
      <c r="D67" s="696"/>
      <c r="E67" s="696"/>
      <c r="F67" s="696"/>
      <c r="G67" s="696"/>
      <c r="H67" s="696"/>
      <c r="I67" s="696"/>
      <c r="J67" s="696"/>
      <c r="K67" s="696"/>
      <c r="L67" s="696"/>
      <c r="M67" s="696"/>
      <c r="N67" s="696"/>
      <c r="O67" s="696"/>
      <c r="P67" s="696"/>
      <c r="Q67" s="696"/>
      <c r="R67" s="696"/>
      <c r="S67" s="696"/>
    </row>
    <row r="68" spans="1:19" ht="13.5">
      <c r="A68" s="579"/>
      <c r="B68" s="579"/>
      <c r="C68" s="579"/>
      <c r="D68" s="579"/>
      <c r="E68" s="579"/>
      <c r="F68" s="579"/>
      <c r="G68" s="579"/>
      <c r="H68" s="579"/>
      <c r="I68" s="579"/>
      <c r="J68" s="579"/>
      <c r="K68" s="579"/>
      <c r="L68" s="579"/>
      <c r="M68" s="579"/>
      <c r="N68" s="579"/>
      <c r="O68" s="579"/>
      <c r="P68" s="579"/>
      <c r="Q68" s="579"/>
      <c r="R68" s="579"/>
      <c r="S68" s="579"/>
    </row>
    <row r="69" spans="1:19" ht="13.5">
      <c r="A69" s="579"/>
      <c r="B69" s="579"/>
      <c r="C69" s="579"/>
      <c r="D69" s="579"/>
      <c r="E69" s="579"/>
      <c r="F69" s="579"/>
      <c r="G69" s="579"/>
      <c r="H69" s="579"/>
      <c r="I69" s="579"/>
      <c r="J69" s="579"/>
      <c r="K69" s="579"/>
      <c r="L69" s="579"/>
      <c r="M69" s="579"/>
      <c r="N69" s="579"/>
      <c r="O69" s="579"/>
      <c r="P69" s="579"/>
      <c r="Q69" s="579"/>
      <c r="R69" s="579"/>
      <c r="S69" s="579"/>
    </row>
  </sheetData>
  <sheetProtection/>
  <mergeCells count="44">
    <mergeCell ref="H1:P2"/>
    <mergeCell ref="Q2:S2"/>
    <mergeCell ref="A3:A6"/>
    <mergeCell ref="B3:G5"/>
    <mergeCell ref="K3:M4"/>
    <mergeCell ref="N3:O3"/>
    <mergeCell ref="P3:Q3"/>
    <mergeCell ref="R3:S3"/>
    <mergeCell ref="H4:I7"/>
    <mergeCell ref="N4:O4"/>
    <mergeCell ref="P4:S6"/>
    <mergeCell ref="K5:O6"/>
    <mergeCell ref="B6:G6"/>
    <mergeCell ref="C7:D7"/>
    <mergeCell ref="K7:L7"/>
    <mergeCell ref="N7:O7"/>
    <mergeCell ref="A8:D10"/>
    <mergeCell ref="E8:G9"/>
    <mergeCell ref="K8:O9"/>
    <mergeCell ref="P8:S10"/>
    <mergeCell ref="H9:I12"/>
    <mergeCell ref="K10:O11"/>
    <mergeCell ref="P11:Q11"/>
    <mergeCell ref="R11:S11"/>
    <mergeCell ref="A12:D12"/>
    <mergeCell ref="E12:G12"/>
    <mergeCell ref="K12:L12"/>
    <mergeCell ref="N12:O12"/>
    <mergeCell ref="P12:Q12"/>
    <mergeCell ref="R12:S12"/>
    <mergeCell ref="E13:G13"/>
    <mergeCell ref="H13:I13"/>
    <mergeCell ref="J13:K13"/>
    <mergeCell ref="L13:M13"/>
    <mergeCell ref="N13:O13"/>
    <mergeCell ref="P13:Q13"/>
    <mergeCell ref="B61:S63"/>
    <mergeCell ref="R64:S64"/>
    <mergeCell ref="R13:S13"/>
    <mergeCell ref="A15:A30"/>
    <mergeCell ref="A31:A44"/>
    <mergeCell ref="A45:A56"/>
    <mergeCell ref="A57:B57"/>
    <mergeCell ref="L57:M57"/>
  </mergeCells>
  <conditionalFormatting sqref="A8:D10">
    <cfRule type="cellIs" priority="34" dxfId="531" operator="equal">
      <formula>0</formula>
    </cfRule>
  </conditionalFormatting>
  <conditionalFormatting sqref="C7:D7">
    <cfRule type="cellIs" priority="33" dxfId="531" operator="equal">
      <formula>0</formula>
    </cfRule>
  </conditionalFormatting>
  <conditionalFormatting sqref="G22:G30 G36:G44 G51:G56">
    <cfRule type="expression" priority="32" dxfId="63">
      <formula>E22&lt;G22</formula>
    </cfRule>
  </conditionalFormatting>
  <conditionalFormatting sqref="M15:M21">
    <cfRule type="expression" priority="31" dxfId="63">
      <formula>L15&lt;M15</formula>
    </cfRule>
  </conditionalFormatting>
  <conditionalFormatting sqref="M31:M35">
    <cfRule type="expression" priority="27" dxfId="63">
      <formula>L31&lt;M31</formula>
    </cfRule>
  </conditionalFormatting>
  <conditionalFormatting sqref="M45:M50">
    <cfRule type="expression" priority="24" dxfId="63">
      <formula>L45&lt;M45</formula>
    </cfRule>
  </conditionalFormatting>
  <conditionalFormatting sqref="S22 S25 S30 S36:S37 S44 S51:S52 S56">
    <cfRule type="expression" priority="21" dxfId="63">
      <formula>R22&lt;S22</formula>
    </cfRule>
  </conditionalFormatting>
  <conditionalFormatting sqref="M21 M35 M50:M51 S22 S25 S30 S36:S37 S44 S51:S52 S56">
    <cfRule type="cellIs" priority="20" dxfId="531" operator="equal">
      <formula>0</formula>
    </cfRule>
  </conditionalFormatting>
  <conditionalFormatting sqref="A12:F12 J6 N7 H9 N12 P4:S6 P8:S10 I3 K3 K5 I8 K7:K8 J11 K10 K12 E8:F8 J4 J9">
    <cfRule type="cellIs" priority="19" dxfId="531" operator="equal">
      <formula>0</formula>
    </cfRule>
  </conditionalFormatting>
  <conditionalFormatting sqref="G21">
    <cfRule type="cellIs" priority="17" dxfId="531" operator="between" stopIfTrue="1">
      <formula>0</formula>
      <formula>0</formula>
    </cfRule>
  </conditionalFormatting>
  <conditionalFormatting sqref="O29">
    <cfRule type="cellIs" priority="16" dxfId="531" operator="between" stopIfTrue="1">
      <formula>0</formula>
      <formula>0</formula>
    </cfRule>
  </conditionalFormatting>
  <conditionalFormatting sqref="G35">
    <cfRule type="cellIs" priority="15" dxfId="531" operator="between" stopIfTrue="1">
      <formula>0</formula>
      <formula>0</formula>
    </cfRule>
  </conditionalFormatting>
  <conditionalFormatting sqref="O43">
    <cfRule type="cellIs" priority="14" dxfId="531" operator="between" stopIfTrue="1">
      <formula>0</formula>
      <formula>0</formula>
    </cfRule>
  </conditionalFormatting>
  <conditionalFormatting sqref="G50">
    <cfRule type="cellIs" priority="13" dxfId="531" operator="between" stopIfTrue="1">
      <formula>0</formula>
      <formula>0</formula>
    </cfRule>
  </conditionalFormatting>
  <conditionalFormatting sqref="O55">
    <cfRule type="cellIs" priority="12" dxfId="531" operator="between" stopIfTrue="1">
      <formula>0</formula>
      <formula>0</formula>
    </cfRule>
  </conditionalFormatting>
  <conditionalFormatting sqref="S29 S21">
    <cfRule type="cellIs" priority="11" dxfId="531" operator="between" stopIfTrue="1">
      <formula>0</formula>
      <formula>0</formula>
    </cfRule>
  </conditionalFormatting>
  <conditionalFormatting sqref="S35">
    <cfRule type="cellIs" priority="10" dxfId="531" operator="between" stopIfTrue="1">
      <formula>0</formula>
      <formula>0</formula>
    </cfRule>
  </conditionalFormatting>
  <conditionalFormatting sqref="S43">
    <cfRule type="cellIs" priority="9" dxfId="531" operator="between" stopIfTrue="1">
      <formula>0</formula>
      <formula>0</formula>
    </cfRule>
  </conditionalFormatting>
  <conditionalFormatting sqref="S50">
    <cfRule type="cellIs" priority="8" dxfId="531" operator="between" stopIfTrue="1">
      <formula>0</formula>
      <formula>0</formula>
    </cfRule>
  </conditionalFormatting>
  <conditionalFormatting sqref="S55">
    <cfRule type="cellIs" priority="7" dxfId="531" operator="between" stopIfTrue="1">
      <formula>0</formula>
      <formula>0</formula>
    </cfRule>
  </conditionalFormatting>
  <conditionalFormatting sqref="O57">
    <cfRule type="cellIs" priority="6" dxfId="531" operator="between" stopIfTrue="1">
      <formula>0</formula>
      <formula>0</formula>
    </cfRule>
  </conditionalFormatting>
  <conditionalFormatting sqref="G15:G21 G31:G35 G45:G50">
    <cfRule type="expression" priority="5" dxfId="26" stopIfTrue="1">
      <formula>E15&lt;G15</formula>
    </cfRule>
  </conditionalFormatting>
  <conditionalFormatting sqref="I23">
    <cfRule type="expression" priority="4" dxfId="26" stopIfTrue="1">
      <formula>$H$23&lt;$I$23</formula>
    </cfRule>
  </conditionalFormatting>
  <conditionalFormatting sqref="K24">
    <cfRule type="expression" priority="3" dxfId="26" stopIfTrue="1">
      <formula>$J$24&lt;$K$24</formula>
    </cfRule>
  </conditionalFormatting>
  <conditionalFormatting sqref="O26:O29 O38:O43 O53:O55">
    <cfRule type="expression" priority="2" dxfId="26" stopIfTrue="1">
      <formula>N26&lt;O26</formula>
    </cfRule>
  </conditionalFormatting>
  <conditionalFormatting sqref="S15:S21 S23:S24 S26:S29 S31:S35 S38:S43 S45:S50 S53:S55">
    <cfRule type="expression" priority="1" dxfId="26" stopIfTrue="1">
      <formula>R15&lt;S15</formula>
    </cfRule>
  </conditionalFormatting>
  <dataValidations count="2">
    <dataValidation allowBlank="1" showInputMessage="1" showErrorMessage="1" imeMode="on" sqref="P11 R11 B3:G5 E8:F8 P8:S10 J4 J6 K7:K8 K5 K12 P4:S6 H9 K3 N7 J9 K10 A12:F12 J11 I3 I8 N12"/>
    <dataValidation operator="greaterThanOrEqual" allowBlank="1" showInputMessage="1" showErrorMessage="1" error="数値以外入力不可！" imeMode="halfAlpha" sqref="E15:S56"/>
  </dataValidations>
  <printOptions/>
  <pageMargins left="0.7" right="0.7" top="0.75" bottom="0.75" header="0.3" footer="0.3"/>
  <pageSetup fitToHeight="1" fitToWidth="1" horizontalDpi="600" verticalDpi="600" orientation="portrait" paperSize="9" scale="81" r:id="rId1"/>
  <ignoredErrors>
    <ignoredError sqref="P4 N57" unlockedFormula="1"/>
    <ignoredError sqref="B15:B21 B23:B25 B29 B35 B37 B43 B50 B52 B55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A1:S75"/>
  <sheetViews>
    <sheetView showGridLines="0" showZeros="0" zoomScalePageLayoutView="0" workbookViewId="0" topLeftCell="A1">
      <selection activeCell="A3" sqref="A3:E4"/>
    </sheetView>
  </sheetViews>
  <sheetFormatPr defaultColWidth="9.00390625" defaultRowHeight="13.5"/>
  <cols>
    <col min="1" max="1" width="3.50390625" style="412" customWidth="1"/>
    <col min="2" max="2" width="5.625" style="412" customWidth="1"/>
    <col min="3" max="3" width="9.75390625" style="412" customWidth="1"/>
    <col min="4" max="4" width="3.875" style="412" customWidth="1"/>
    <col min="5" max="7" width="6.25390625" style="412" customWidth="1"/>
    <col min="8" max="8" width="5.625" style="412" customWidth="1"/>
    <col min="9" max="9" width="5.75390625" style="412" customWidth="1"/>
    <col min="10" max="10" width="5.625" style="412" customWidth="1"/>
    <col min="11" max="11" width="5.875" style="412" customWidth="1"/>
    <col min="12" max="12" width="4.875" style="412" customWidth="1"/>
    <col min="13" max="13" width="5.875" style="412" customWidth="1"/>
    <col min="14" max="14" width="5.375" style="412" customWidth="1"/>
    <col min="15" max="15" width="5.875" style="412" customWidth="1"/>
    <col min="16" max="16" width="5.375" style="412" customWidth="1"/>
    <col min="17" max="17" width="5.875" style="412" customWidth="1"/>
    <col min="18" max="19" width="6.375" style="412" customWidth="1"/>
    <col min="20" max="16384" width="9.00390625" style="412" customWidth="1"/>
  </cols>
  <sheetData>
    <row r="1" spans="1:19" ht="13.5">
      <c r="A1" s="578" t="s">
        <v>493</v>
      </c>
      <c r="B1" s="579"/>
      <c r="C1" s="579"/>
      <c r="D1" s="579"/>
      <c r="E1" s="579"/>
      <c r="F1" s="579"/>
      <c r="G1" s="579"/>
      <c r="H1" s="1730" t="s">
        <v>494</v>
      </c>
      <c r="I1" s="1730"/>
      <c r="J1" s="1730"/>
      <c r="K1" s="1730"/>
      <c r="L1" s="1730"/>
      <c r="M1" s="1730"/>
      <c r="N1" s="1730"/>
      <c r="O1" s="1730"/>
      <c r="P1" s="1730"/>
      <c r="Q1" s="579"/>
      <c r="R1" s="579"/>
      <c r="S1" s="579"/>
    </row>
    <row r="2" spans="1:19" ht="13.5" customHeight="1" thickBot="1">
      <c r="A2" s="578" t="s">
        <v>495</v>
      </c>
      <c r="B2" s="579"/>
      <c r="C2" s="579"/>
      <c r="D2" s="579"/>
      <c r="E2" s="579"/>
      <c r="F2" s="579"/>
      <c r="G2" s="579"/>
      <c r="H2" s="1731"/>
      <c r="I2" s="1731"/>
      <c r="J2" s="1731"/>
      <c r="K2" s="1731"/>
      <c r="L2" s="1731"/>
      <c r="M2" s="1731"/>
      <c r="N2" s="1731"/>
      <c r="O2" s="1731"/>
      <c r="P2" s="1731"/>
      <c r="Q2" s="1773" t="s">
        <v>761</v>
      </c>
      <c r="R2" s="1773"/>
      <c r="S2" s="1773"/>
    </row>
    <row r="3" spans="1:19" ht="13.5" customHeight="1">
      <c r="A3" s="1733" t="s">
        <v>55</v>
      </c>
      <c r="B3" s="1736">
        <f>'青森市'!V2</f>
        <v>0</v>
      </c>
      <c r="C3" s="1737"/>
      <c r="D3" s="1737"/>
      <c r="E3" s="1737"/>
      <c r="F3" s="1737"/>
      <c r="G3" s="1738"/>
      <c r="H3" s="1059" t="s">
        <v>497</v>
      </c>
      <c r="I3" s="1060"/>
      <c r="J3" s="1061" t="s">
        <v>498</v>
      </c>
      <c r="K3" s="1742">
        <f>'青森市'!C2</f>
        <v>0</v>
      </c>
      <c r="L3" s="1742"/>
      <c r="M3" s="1742"/>
      <c r="N3" s="1744" t="s">
        <v>499</v>
      </c>
      <c r="O3" s="1745"/>
      <c r="P3" s="1746" t="s">
        <v>500</v>
      </c>
      <c r="Q3" s="1747"/>
      <c r="R3" s="1748" t="s">
        <v>501</v>
      </c>
      <c r="S3" s="1749"/>
    </row>
    <row r="4" spans="1:19" ht="13.5" customHeight="1">
      <c r="A4" s="1734"/>
      <c r="B4" s="1739"/>
      <c r="C4" s="1740"/>
      <c r="D4" s="1740"/>
      <c r="E4" s="1740"/>
      <c r="F4" s="1740"/>
      <c r="G4" s="1741"/>
      <c r="H4" s="1750">
        <f>'青森市'!P2</f>
        <v>0</v>
      </c>
      <c r="I4" s="1751"/>
      <c r="J4" s="1062"/>
      <c r="K4" s="1743"/>
      <c r="L4" s="1743"/>
      <c r="M4" s="1743"/>
      <c r="N4" s="1754" t="s">
        <v>501</v>
      </c>
      <c r="O4" s="1755"/>
      <c r="P4" s="1718">
        <f>'青森市'!I2</f>
        <v>0</v>
      </c>
      <c r="Q4" s="1719"/>
      <c r="R4" s="1719"/>
      <c r="S4" s="1720"/>
    </row>
    <row r="5" spans="1:19" ht="13.5" customHeight="1">
      <c r="A5" s="1734"/>
      <c r="B5" s="1739"/>
      <c r="C5" s="1740"/>
      <c r="D5" s="1740"/>
      <c r="E5" s="1740"/>
      <c r="F5" s="1740"/>
      <c r="G5" s="1741"/>
      <c r="H5" s="1750"/>
      <c r="I5" s="1751"/>
      <c r="J5" s="1063" t="s">
        <v>502</v>
      </c>
      <c r="K5" s="1774"/>
      <c r="L5" s="1774"/>
      <c r="M5" s="1774"/>
      <c r="N5" s="1774"/>
      <c r="O5" s="1775"/>
      <c r="P5" s="1718"/>
      <c r="Q5" s="1719"/>
      <c r="R5" s="1719"/>
      <c r="S5" s="1720"/>
    </row>
    <row r="6" spans="1:19" ht="13.5" customHeight="1">
      <c r="A6" s="1735"/>
      <c r="B6" s="1726"/>
      <c r="C6" s="1727"/>
      <c r="D6" s="1727"/>
      <c r="E6" s="1727"/>
      <c r="F6" s="1727"/>
      <c r="G6" s="1727"/>
      <c r="H6" s="1750"/>
      <c r="I6" s="1751"/>
      <c r="J6" s="1081"/>
      <c r="K6" s="1774"/>
      <c r="L6" s="1774"/>
      <c r="M6" s="1774"/>
      <c r="N6" s="1774"/>
      <c r="O6" s="1775"/>
      <c r="P6" s="1721"/>
      <c r="Q6" s="1722"/>
      <c r="R6" s="1722"/>
      <c r="S6" s="1723"/>
    </row>
    <row r="7" spans="1:19" ht="13.5" customHeight="1">
      <c r="A7" s="1065" t="s">
        <v>503</v>
      </c>
      <c r="B7" s="1066"/>
      <c r="C7" s="1728">
        <f>SUM('青森市.:八戸市・三戸郡'!A8:D10)</f>
        <v>0</v>
      </c>
      <c r="D7" s="1729"/>
      <c r="E7" s="1067" t="s">
        <v>504</v>
      </c>
      <c r="F7" s="1067"/>
      <c r="G7" s="1067"/>
      <c r="H7" s="1752"/>
      <c r="I7" s="1753"/>
      <c r="J7" s="1068" t="s">
        <v>505</v>
      </c>
      <c r="K7" s="1672"/>
      <c r="L7" s="1672"/>
      <c r="M7" s="1069" t="s">
        <v>506</v>
      </c>
      <c r="N7" s="1672"/>
      <c r="O7" s="1673"/>
      <c r="P7" s="1067" t="s">
        <v>507</v>
      </c>
      <c r="Q7" s="1067"/>
      <c r="R7" s="1067"/>
      <c r="S7" s="1070"/>
    </row>
    <row r="8" spans="1:19" ht="13.5" customHeight="1">
      <c r="A8" s="1686">
        <f>SUM(S19,S24,S29,S34,S45,S51,S58)</f>
        <v>0</v>
      </c>
      <c r="B8" s="1687"/>
      <c r="C8" s="1687"/>
      <c r="D8" s="1688"/>
      <c r="E8" s="1692">
        <v>0</v>
      </c>
      <c r="F8" s="1693"/>
      <c r="G8" s="1694"/>
      <c r="H8" s="1071" t="s">
        <v>508</v>
      </c>
      <c r="I8" s="1072"/>
      <c r="J8" s="1073" t="s">
        <v>509</v>
      </c>
      <c r="K8" s="1695">
        <f>'青森市'!M2</f>
        <v>0</v>
      </c>
      <c r="L8" s="1695"/>
      <c r="M8" s="1695"/>
      <c r="N8" s="1695"/>
      <c r="O8" s="1696"/>
      <c r="P8" s="1699"/>
      <c r="Q8" s="1700"/>
      <c r="R8" s="1700"/>
      <c r="S8" s="1701"/>
    </row>
    <row r="9" spans="1:19" ht="13.5" customHeight="1">
      <c r="A9" s="1686"/>
      <c r="B9" s="1687"/>
      <c r="C9" s="1687"/>
      <c r="D9" s="1688"/>
      <c r="E9" s="1692"/>
      <c r="F9" s="1693"/>
      <c r="G9" s="1694"/>
      <c r="H9" s="1796"/>
      <c r="I9" s="1797"/>
      <c r="J9" s="1074"/>
      <c r="K9" s="1697"/>
      <c r="L9" s="1697"/>
      <c r="M9" s="1697"/>
      <c r="N9" s="1697"/>
      <c r="O9" s="1698"/>
      <c r="P9" s="1699"/>
      <c r="Q9" s="1700"/>
      <c r="R9" s="1700"/>
      <c r="S9" s="1701"/>
    </row>
    <row r="10" spans="1:19" ht="13.5" customHeight="1">
      <c r="A10" s="1689"/>
      <c r="B10" s="1690"/>
      <c r="C10" s="1690"/>
      <c r="D10" s="1691"/>
      <c r="E10" s="1075"/>
      <c r="F10" s="1109" t="s">
        <v>510</v>
      </c>
      <c r="G10" s="1076" t="s">
        <v>511</v>
      </c>
      <c r="H10" s="1796"/>
      <c r="I10" s="1797"/>
      <c r="J10" s="1077" t="s">
        <v>502</v>
      </c>
      <c r="K10" s="1709"/>
      <c r="L10" s="1709"/>
      <c r="M10" s="1709"/>
      <c r="N10" s="1709"/>
      <c r="O10" s="1710"/>
      <c r="P10" s="1702"/>
      <c r="Q10" s="1703"/>
      <c r="R10" s="1703"/>
      <c r="S10" s="1704"/>
    </row>
    <row r="11" spans="1:19" ht="13.5" customHeight="1">
      <c r="A11" s="1078" t="s">
        <v>512</v>
      </c>
      <c r="B11" s="1067"/>
      <c r="C11" s="1066"/>
      <c r="D11" s="1079"/>
      <c r="E11" s="1067" t="s">
        <v>513</v>
      </c>
      <c r="F11" s="1067"/>
      <c r="G11" s="1067"/>
      <c r="H11" s="1796"/>
      <c r="I11" s="1797"/>
      <c r="J11" s="1080"/>
      <c r="K11" s="1709"/>
      <c r="L11" s="1709"/>
      <c r="M11" s="1709"/>
      <c r="N11" s="1709"/>
      <c r="O11" s="1710"/>
      <c r="P11" s="1711" t="s">
        <v>514</v>
      </c>
      <c r="Q11" s="1712"/>
      <c r="R11" s="1711" t="s">
        <v>515</v>
      </c>
      <c r="S11" s="1713"/>
    </row>
    <row r="12" spans="1:19" ht="13.5">
      <c r="A12" s="1714"/>
      <c r="B12" s="1715"/>
      <c r="C12" s="1715"/>
      <c r="D12" s="1716"/>
      <c r="E12" s="1717"/>
      <c r="F12" s="1715"/>
      <c r="G12" s="1716"/>
      <c r="H12" s="1798"/>
      <c r="I12" s="1799"/>
      <c r="J12" s="1068" t="s">
        <v>505</v>
      </c>
      <c r="K12" s="1672"/>
      <c r="L12" s="1672"/>
      <c r="M12" s="1069" t="s">
        <v>506</v>
      </c>
      <c r="N12" s="1672"/>
      <c r="O12" s="1673"/>
      <c r="P12" s="1674" t="s">
        <v>516</v>
      </c>
      <c r="Q12" s="1674"/>
      <c r="R12" s="1675" t="s">
        <v>517</v>
      </c>
      <c r="S12" s="1676"/>
    </row>
    <row r="13" spans="1:19" ht="13.5" customHeight="1">
      <c r="A13" s="580"/>
      <c r="B13" s="581"/>
      <c r="C13" s="581"/>
      <c r="D13" s="581"/>
      <c r="E13" s="1677" t="s">
        <v>518</v>
      </c>
      <c r="F13" s="1677"/>
      <c r="G13" s="1678"/>
      <c r="H13" s="1679" t="s">
        <v>519</v>
      </c>
      <c r="I13" s="1680"/>
      <c r="J13" s="1681" t="s">
        <v>573</v>
      </c>
      <c r="K13" s="1681"/>
      <c r="L13" s="1679" t="s">
        <v>872</v>
      </c>
      <c r="M13" s="1680"/>
      <c r="N13" s="1612" t="s">
        <v>762</v>
      </c>
      <c r="O13" s="1613"/>
      <c r="P13" s="1794" t="s">
        <v>523</v>
      </c>
      <c r="Q13" s="1795"/>
      <c r="R13" s="1659" t="s">
        <v>524</v>
      </c>
      <c r="S13" s="1660"/>
    </row>
    <row r="14" spans="1:19" ht="13.5" customHeight="1">
      <c r="A14" s="720"/>
      <c r="B14" s="584" t="s">
        <v>56</v>
      </c>
      <c r="C14" s="585" t="s">
        <v>57</v>
      </c>
      <c r="D14" s="586"/>
      <c r="E14" s="586" t="s">
        <v>525</v>
      </c>
      <c r="F14" s="587"/>
      <c r="G14" s="913" t="s">
        <v>526</v>
      </c>
      <c r="H14" s="721" t="s">
        <v>142</v>
      </c>
      <c r="I14" s="722" t="s">
        <v>527</v>
      </c>
      <c r="J14" s="583" t="s">
        <v>142</v>
      </c>
      <c r="K14" s="723" t="s">
        <v>527</v>
      </c>
      <c r="L14" s="582" t="s">
        <v>142</v>
      </c>
      <c r="M14" s="722" t="s">
        <v>527</v>
      </c>
      <c r="N14" s="590" t="s">
        <v>142</v>
      </c>
      <c r="O14" s="588" t="s">
        <v>527</v>
      </c>
      <c r="P14" s="590" t="s">
        <v>142</v>
      </c>
      <c r="Q14" s="588" t="s">
        <v>527</v>
      </c>
      <c r="R14" s="591" t="s">
        <v>528</v>
      </c>
      <c r="S14" s="592" t="s">
        <v>444</v>
      </c>
    </row>
    <row r="15" spans="1:19" ht="13.5" customHeight="1">
      <c r="A15" s="1661" t="s">
        <v>763</v>
      </c>
      <c r="B15" s="748">
        <v>1202</v>
      </c>
      <c r="C15" s="880" t="s">
        <v>764</v>
      </c>
      <c r="D15" s="881" t="s">
        <v>536</v>
      </c>
      <c r="E15" s="1149">
        <f>'上北郡・十和田市・三沢市'!E16</f>
        <v>3820</v>
      </c>
      <c r="F15" s="1140">
        <v>-3660</v>
      </c>
      <c r="G15" s="596">
        <f>'上北郡・十和田市・三沢市'!F16</f>
        <v>0</v>
      </c>
      <c r="H15" s="749">
        <f>'上北郡・十和田市・三沢市'!I16</f>
        <v>400</v>
      </c>
      <c r="I15" s="596">
        <f>'上北郡・十和田市・三沢市'!J16</f>
        <v>0</v>
      </c>
      <c r="J15" s="751"/>
      <c r="K15" s="750"/>
      <c r="L15" s="749"/>
      <c r="M15" s="882"/>
      <c r="N15" s="749"/>
      <c r="O15" s="883"/>
      <c r="P15" s="884">
        <v>200</v>
      </c>
      <c r="Q15" s="1103"/>
      <c r="R15" s="705">
        <f>SUM(E15,H15,L15,P15)</f>
        <v>4420</v>
      </c>
      <c r="S15" s="598">
        <f>SUM(G15,I15,M15,Q15)</f>
        <v>0</v>
      </c>
    </row>
    <row r="16" spans="1:19" ht="13.5">
      <c r="A16" s="1662"/>
      <c r="B16" s="736">
        <v>1201</v>
      </c>
      <c r="C16" s="607" t="s">
        <v>765</v>
      </c>
      <c r="D16" s="885" t="s">
        <v>536</v>
      </c>
      <c r="E16" s="752">
        <f>'上北郡・十和田市・三沢市'!E17</f>
        <v>2540</v>
      </c>
      <c r="F16" s="1179">
        <v>-2450</v>
      </c>
      <c r="G16" s="596">
        <f>'上北郡・十和田市・三沢市'!F17</f>
        <v>0</v>
      </c>
      <c r="H16" s="743">
        <f>'上北郡・十和田市・三沢市'!I17</f>
        <v>250</v>
      </c>
      <c r="I16" s="596">
        <f>'上北郡・十和田市・三沢市'!J17</f>
        <v>0</v>
      </c>
      <c r="J16" s="742"/>
      <c r="K16" s="741"/>
      <c r="L16" s="743"/>
      <c r="M16" s="886"/>
      <c r="N16" s="743"/>
      <c r="O16" s="744"/>
      <c r="P16" s="887">
        <v>200</v>
      </c>
      <c r="Q16" s="1231"/>
      <c r="R16" s="709">
        <f>SUM(E16,H16,L16,P16)</f>
        <v>2990</v>
      </c>
      <c r="S16" s="735">
        <f>SUM(G16,I16,M16,Q16)</f>
        <v>0</v>
      </c>
    </row>
    <row r="17" spans="1:19" ht="13.5">
      <c r="A17" s="1662"/>
      <c r="B17" s="736">
        <v>1203</v>
      </c>
      <c r="C17" s="624" t="s">
        <v>766</v>
      </c>
      <c r="D17" s="885" t="s">
        <v>536</v>
      </c>
      <c r="E17" s="1173">
        <f>'上北郡・十和田市・三沢市'!E18</f>
        <v>2630</v>
      </c>
      <c r="F17" s="1180">
        <v>-2540</v>
      </c>
      <c r="G17" s="596">
        <f>'上北郡・十和田市・三沢市'!F18</f>
        <v>0</v>
      </c>
      <c r="H17" s="731">
        <f>'上北郡・十和田市・三沢市'!I18</f>
        <v>300</v>
      </c>
      <c r="I17" s="596">
        <f>'上北郡・十和田市・三沢市'!J18</f>
        <v>0</v>
      </c>
      <c r="J17" s="733"/>
      <c r="K17" s="732"/>
      <c r="L17" s="731"/>
      <c r="M17" s="767"/>
      <c r="N17" s="731"/>
      <c r="O17" s="734"/>
      <c r="P17" s="887">
        <v>200</v>
      </c>
      <c r="Q17" s="1232"/>
      <c r="R17" s="709">
        <f>SUM(E17,H17,L17,P17)</f>
        <v>3130</v>
      </c>
      <c r="S17" s="735">
        <f>SUM(G17,I17,M17,Q17)</f>
        <v>0</v>
      </c>
    </row>
    <row r="18" spans="1:19" ht="13.5">
      <c r="A18" s="1662"/>
      <c r="B18" s="736">
        <v>1216</v>
      </c>
      <c r="C18" s="607" t="s">
        <v>767</v>
      </c>
      <c r="D18" s="885" t="s">
        <v>536</v>
      </c>
      <c r="E18" s="1173">
        <f>'上北郡・十和田市・三沢市'!E19</f>
        <v>2120</v>
      </c>
      <c r="F18" s="1140">
        <v>-2050</v>
      </c>
      <c r="G18" s="596">
        <f>'上北郡・十和田市・三沢市'!F19</f>
        <v>0</v>
      </c>
      <c r="H18" s="731">
        <f>'上北郡・十和田市・三沢市'!I19</f>
        <v>100</v>
      </c>
      <c r="I18" s="596">
        <f>'上北郡・十和田市・三沢市'!J19</f>
        <v>0</v>
      </c>
      <c r="J18" s="733"/>
      <c r="K18" s="732"/>
      <c r="L18" s="731"/>
      <c r="M18" s="767"/>
      <c r="N18" s="731"/>
      <c r="O18" s="734"/>
      <c r="P18" s="887">
        <v>300</v>
      </c>
      <c r="Q18" s="1232"/>
      <c r="R18" s="709">
        <f>SUM(E18,H18,L18,P18)</f>
        <v>2520</v>
      </c>
      <c r="S18" s="735">
        <f>SUM(G18,I18,M18,Q18)</f>
        <v>0</v>
      </c>
    </row>
    <row r="19" spans="1:19" ht="13.5" customHeight="1">
      <c r="A19" s="1662"/>
      <c r="B19" s="736" t="s">
        <v>66</v>
      </c>
      <c r="C19" s="737" t="s">
        <v>49</v>
      </c>
      <c r="D19" s="888"/>
      <c r="E19" s="1173">
        <f>SUM(E15:E18)</f>
        <v>11110</v>
      </c>
      <c r="F19" s="1180">
        <f>SUM(F15:F18)</f>
        <v>-10700</v>
      </c>
      <c r="G19" s="1120">
        <f>SUM(G15:G18)</f>
        <v>0</v>
      </c>
      <c r="H19" s="731">
        <f>SUM(H15:H18)</f>
        <v>1050</v>
      </c>
      <c r="I19" s="621">
        <f>SUM(I15:I18)</f>
        <v>0</v>
      </c>
      <c r="J19" s="733"/>
      <c r="K19" s="732"/>
      <c r="L19" s="731"/>
      <c r="M19" s="767">
        <f>SUM(M15:M18)</f>
        <v>0</v>
      </c>
      <c r="N19" s="731"/>
      <c r="O19" s="734"/>
      <c r="P19" s="731">
        <f>SUM(P15:P18)</f>
        <v>900</v>
      </c>
      <c r="Q19" s="1236">
        <f>SUM(Q15:Q18)</f>
        <v>0</v>
      </c>
      <c r="R19" s="709">
        <f>SUM(R15:R18)</f>
        <v>13060</v>
      </c>
      <c r="S19" s="622">
        <f>SUM(S15:S18)</f>
        <v>0</v>
      </c>
    </row>
    <row r="20" spans="1:19" ht="13.5" customHeight="1">
      <c r="A20" s="1662"/>
      <c r="B20" s="795"/>
      <c r="C20" s="889"/>
      <c r="D20" s="890"/>
      <c r="E20" s="1173"/>
      <c r="F20" s="1180"/>
      <c r="G20" s="1176"/>
      <c r="H20" s="731"/>
      <c r="I20" s="732"/>
      <c r="J20" s="733"/>
      <c r="K20" s="732"/>
      <c r="L20" s="731"/>
      <c r="M20" s="732"/>
      <c r="N20" s="731"/>
      <c r="O20" s="734"/>
      <c r="P20" s="731"/>
      <c r="Q20" s="734"/>
      <c r="R20" s="709"/>
      <c r="S20" s="891"/>
    </row>
    <row r="21" spans="1:19" ht="13.5">
      <c r="A21" s="1662"/>
      <c r="B21" s="795" t="s">
        <v>768</v>
      </c>
      <c r="C21" s="600" t="s">
        <v>769</v>
      </c>
      <c r="D21" s="890" t="s">
        <v>622</v>
      </c>
      <c r="E21" s="1173"/>
      <c r="F21" s="1180"/>
      <c r="G21" s="1176"/>
      <c r="H21" s="731"/>
      <c r="I21" s="732"/>
      <c r="J21" s="733">
        <f>'上北郡・十和田市・三沢市'!Q16</f>
        <v>2600</v>
      </c>
      <c r="K21" s="596">
        <f>'上北郡・十和田市・三沢市'!R16</f>
        <v>0</v>
      </c>
      <c r="L21" s="731">
        <f>'上北郡・十和田市・三沢市'!Y16</f>
        <v>300</v>
      </c>
      <c r="M21" s="596">
        <f>'上北郡・十和田市・三沢市'!Z16</f>
        <v>0</v>
      </c>
      <c r="N21" s="731"/>
      <c r="O21" s="734"/>
      <c r="P21" s="731"/>
      <c r="Q21" s="734"/>
      <c r="R21" s="709">
        <f>SUM(J21,L21)</f>
        <v>2900</v>
      </c>
      <c r="S21" s="735">
        <f>SUM(K21,M21)</f>
        <v>0</v>
      </c>
    </row>
    <row r="22" spans="1:19" ht="13.5">
      <c r="A22" s="1662"/>
      <c r="B22" s="795" t="s">
        <v>770</v>
      </c>
      <c r="C22" s="1800" t="s">
        <v>771</v>
      </c>
      <c r="D22" s="1801"/>
      <c r="E22" s="1173"/>
      <c r="F22" s="1180"/>
      <c r="G22" s="1176"/>
      <c r="H22" s="731"/>
      <c r="I22" s="732"/>
      <c r="J22" s="733"/>
      <c r="K22" s="732"/>
      <c r="L22" s="731"/>
      <c r="M22" s="732"/>
      <c r="N22" s="731">
        <f>'上北郡・十和田市・三沢市'!U16</f>
        <v>1650</v>
      </c>
      <c r="O22" s="596">
        <f>'上北郡・十和田市・三沢市'!V16</f>
        <v>0</v>
      </c>
      <c r="P22" s="731"/>
      <c r="Q22" s="734"/>
      <c r="R22" s="709">
        <f>N22</f>
        <v>1650</v>
      </c>
      <c r="S22" s="735">
        <f>O22</f>
        <v>0</v>
      </c>
    </row>
    <row r="23" spans="1:19" ht="13.5">
      <c r="A23" s="1662"/>
      <c r="B23" s="795" t="s">
        <v>772</v>
      </c>
      <c r="C23" s="1800" t="s">
        <v>773</v>
      </c>
      <c r="D23" s="1801"/>
      <c r="E23" s="1173"/>
      <c r="F23" s="1180"/>
      <c r="G23" s="1176"/>
      <c r="H23" s="731"/>
      <c r="I23" s="732"/>
      <c r="J23" s="733"/>
      <c r="K23" s="732"/>
      <c r="L23" s="731"/>
      <c r="M23" s="732"/>
      <c r="N23" s="731">
        <f>'上北郡・十和田市・三沢市'!U17</f>
        <v>930</v>
      </c>
      <c r="O23" s="596">
        <f>'上北郡・十和田市・三沢市'!V17</f>
        <v>0</v>
      </c>
      <c r="P23" s="731"/>
      <c r="Q23" s="734"/>
      <c r="R23" s="709">
        <f>N23</f>
        <v>930</v>
      </c>
      <c r="S23" s="735">
        <f>O23</f>
        <v>0</v>
      </c>
    </row>
    <row r="24" spans="1:19" ht="13.5">
      <c r="A24" s="1662"/>
      <c r="B24" s="795" t="s">
        <v>774</v>
      </c>
      <c r="C24" s="753" t="s">
        <v>579</v>
      </c>
      <c r="D24" s="890"/>
      <c r="E24" s="1173"/>
      <c r="F24" s="1180"/>
      <c r="G24" s="1176"/>
      <c r="H24" s="731"/>
      <c r="I24" s="732"/>
      <c r="J24" s="733">
        <f>SUM(J21:J23)</f>
        <v>2600</v>
      </c>
      <c r="K24" s="621">
        <f>SUM(K21:K23)</f>
        <v>0</v>
      </c>
      <c r="L24" s="731">
        <f>SUM(L21:L23)</f>
        <v>300</v>
      </c>
      <c r="M24" s="621">
        <f>SUM(M21:M23)</f>
        <v>0</v>
      </c>
      <c r="N24" s="731">
        <f>SUM(N22:N23)</f>
        <v>2580</v>
      </c>
      <c r="O24" s="621">
        <f>SUM(O22:O23)</f>
        <v>0</v>
      </c>
      <c r="P24" s="731"/>
      <c r="Q24" s="734"/>
      <c r="R24" s="709">
        <f>SUM(E24,H24,J24,L24,N24,P24)</f>
        <v>5480</v>
      </c>
      <c r="S24" s="622">
        <f>SUM(S21:S23)</f>
        <v>0</v>
      </c>
    </row>
    <row r="25" spans="1:19" ht="13.5">
      <c r="A25" s="1663"/>
      <c r="B25" s="768"/>
      <c r="C25" s="769"/>
      <c r="D25" s="770"/>
      <c r="E25" s="1174"/>
      <c r="F25" s="1193"/>
      <c r="G25" s="1192"/>
      <c r="H25" s="743"/>
      <c r="I25" s="741"/>
      <c r="J25" s="742"/>
      <c r="K25" s="741"/>
      <c r="L25" s="743"/>
      <c r="M25" s="741"/>
      <c r="N25" s="743"/>
      <c r="O25" s="744"/>
      <c r="P25" s="743"/>
      <c r="Q25" s="744"/>
      <c r="R25" s="745"/>
      <c r="S25" s="892"/>
    </row>
    <row r="26" spans="1:19" ht="13.5">
      <c r="A26" s="1661" t="s">
        <v>775</v>
      </c>
      <c r="B26" s="893">
        <v>1206</v>
      </c>
      <c r="C26" s="894" t="s">
        <v>776</v>
      </c>
      <c r="D26" s="1194" t="s">
        <v>754</v>
      </c>
      <c r="E26" s="1189">
        <f>'上北郡・十和田市・三沢市'!E21</f>
        <v>2720</v>
      </c>
      <c r="F26" s="1341">
        <v>-2040</v>
      </c>
      <c r="G26" s="1121">
        <f>'上北郡・十和田市・三沢市'!F21</f>
        <v>0</v>
      </c>
      <c r="H26" s="749"/>
      <c r="I26" s="750"/>
      <c r="J26" s="751"/>
      <c r="K26" s="750"/>
      <c r="L26" s="749"/>
      <c r="M26" s="895"/>
      <c r="N26" s="749"/>
      <c r="O26" s="883"/>
      <c r="P26" s="749"/>
      <c r="Q26" s="895"/>
      <c r="R26" s="705">
        <f>SUM(E26,L26,P26)</f>
        <v>2720</v>
      </c>
      <c r="S26" s="598">
        <f>SUM(G26,M26,Q26)</f>
        <v>0</v>
      </c>
    </row>
    <row r="27" spans="1:19" ht="13.5">
      <c r="A27" s="1662"/>
      <c r="B27" s="748">
        <v>1205</v>
      </c>
      <c r="C27" s="880" t="s">
        <v>777</v>
      </c>
      <c r="D27" s="881" t="s">
        <v>754</v>
      </c>
      <c r="E27" s="1173">
        <f>'上北郡・十和田市・三沢市'!E22</f>
        <v>2220</v>
      </c>
      <c r="F27" s="1140">
        <v>-2000</v>
      </c>
      <c r="G27" s="596">
        <f>'上北郡・十和田市・三沢市'!F22</f>
        <v>0</v>
      </c>
      <c r="H27" s="731"/>
      <c r="I27" s="732"/>
      <c r="J27" s="733"/>
      <c r="K27" s="732"/>
      <c r="L27" s="731"/>
      <c r="M27" s="767"/>
      <c r="N27" s="731"/>
      <c r="O27" s="734"/>
      <c r="P27" s="887">
        <v>200</v>
      </c>
      <c r="Q27" s="1232"/>
      <c r="R27" s="709">
        <f>SUM(E27,L27,P27)</f>
        <v>2420</v>
      </c>
      <c r="S27" s="735">
        <f>SUM(G27,M27,Q27)</f>
        <v>0</v>
      </c>
    </row>
    <row r="28" spans="1:19" ht="13.5">
      <c r="A28" s="1662"/>
      <c r="B28" s="736">
        <v>1207</v>
      </c>
      <c r="C28" s="607" t="s">
        <v>778</v>
      </c>
      <c r="D28" s="881" t="s">
        <v>754</v>
      </c>
      <c r="E28" s="1173">
        <f>'上北郡・十和田市・三沢市'!E23</f>
        <v>970</v>
      </c>
      <c r="F28" s="1140">
        <v>-900</v>
      </c>
      <c r="G28" s="596">
        <f>'上北郡・十和田市・三沢市'!F23</f>
        <v>0</v>
      </c>
      <c r="H28" s="731"/>
      <c r="I28" s="732"/>
      <c r="J28" s="733"/>
      <c r="K28" s="732"/>
      <c r="L28" s="731"/>
      <c r="M28" s="767"/>
      <c r="N28" s="731"/>
      <c r="O28" s="734"/>
      <c r="P28" s="887">
        <v>30</v>
      </c>
      <c r="Q28" s="1232"/>
      <c r="R28" s="709">
        <f>SUM(E28,L28,P28)</f>
        <v>1000</v>
      </c>
      <c r="S28" s="735">
        <f>SUM(G28,M28,Q28)</f>
        <v>0</v>
      </c>
    </row>
    <row r="29" spans="1:19" ht="13.5">
      <c r="A29" s="1662"/>
      <c r="B29" s="736" t="s">
        <v>67</v>
      </c>
      <c r="C29" s="737" t="s">
        <v>49</v>
      </c>
      <c r="D29" s="608"/>
      <c r="E29" s="1173">
        <f>SUM(E26:E28)</f>
        <v>5910</v>
      </c>
      <c r="F29" s="1180">
        <f>SUM(F26:F28)</f>
        <v>-4940</v>
      </c>
      <c r="G29" s="1120">
        <f>SUM(G26:G28)</f>
        <v>0</v>
      </c>
      <c r="H29" s="731"/>
      <c r="I29" s="732"/>
      <c r="J29" s="733"/>
      <c r="K29" s="732"/>
      <c r="L29" s="731"/>
      <c r="M29" s="767">
        <f>SUM(M26:M28)</f>
        <v>0</v>
      </c>
      <c r="N29" s="731"/>
      <c r="O29" s="734"/>
      <c r="P29" s="731">
        <f>SUM(P27:P28)</f>
        <v>230</v>
      </c>
      <c r="Q29" s="1236">
        <f>SUM(Q26:Q28)</f>
        <v>0</v>
      </c>
      <c r="R29" s="709">
        <f>SUM(R26:R28)</f>
        <v>6140</v>
      </c>
      <c r="S29" s="622">
        <f>SUM(S26:S28)</f>
        <v>0</v>
      </c>
    </row>
    <row r="30" spans="1:19" ht="13.5" customHeight="1">
      <c r="A30" s="1662"/>
      <c r="B30" s="795"/>
      <c r="C30" s="889"/>
      <c r="D30" s="890"/>
      <c r="E30" s="1173"/>
      <c r="F30" s="1180"/>
      <c r="G30" s="1176"/>
      <c r="H30" s="731"/>
      <c r="I30" s="732"/>
      <c r="J30" s="733"/>
      <c r="K30" s="741"/>
      <c r="L30" s="731"/>
      <c r="M30" s="732"/>
      <c r="N30" s="731"/>
      <c r="O30" s="734"/>
      <c r="P30" s="731"/>
      <c r="Q30" s="734"/>
      <c r="R30" s="709"/>
      <c r="S30" s="891"/>
    </row>
    <row r="31" spans="1:19" ht="13.5">
      <c r="A31" s="1662"/>
      <c r="B31" s="795" t="s">
        <v>779</v>
      </c>
      <c r="C31" s="889" t="s">
        <v>780</v>
      </c>
      <c r="D31" s="890" t="s">
        <v>622</v>
      </c>
      <c r="E31" s="1173"/>
      <c r="F31" s="1180"/>
      <c r="G31" s="1176"/>
      <c r="H31" s="731"/>
      <c r="I31" s="732"/>
      <c r="J31" s="733">
        <f>'上北郡・十和田市・三沢市'!Q21</f>
        <v>3600</v>
      </c>
      <c r="K31" s="603">
        <f>'上北郡・十和田市・三沢市'!R21</f>
        <v>0</v>
      </c>
      <c r="L31" s="731">
        <f>'上北郡・十和田市・三沢市'!Y21</f>
        <v>300</v>
      </c>
      <c r="M31" s="603">
        <f>'上北郡・十和田市・三沢市'!Z21</f>
        <v>0</v>
      </c>
      <c r="N31" s="731"/>
      <c r="O31" s="734"/>
      <c r="P31" s="731"/>
      <c r="Q31" s="734"/>
      <c r="R31" s="709">
        <f>SUM(J31,L31)</f>
        <v>3900</v>
      </c>
      <c r="S31" s="735">
        <f>SUM(K31,M31)</f>
        <v>0</v>
      </c>
    </row>
    <row r="32" spans="1:19" ht="13.5">
      <c r="A32" s="1662"/>
      <c r="B32" s="795" t="s">
        <v>781</v>
      </c>
      <c r="C32" s="889" t="s">
        <v>782</v>
      </c>
      <c r="D32" s="890"/>
      <c r="E32" s="1173"/>
      <c r="F32" s="1180"/>
      <c r="G32" s="1176"/>
      <c r="H32" s="731"/>
      <c r="I32" s="732"/>
      <c r="J32" s="733"/>
      <c r="K32" s="732"/>
      <c r="L32" s="731"/>
      <c r="M32" s="732"/>
      <c r="N32" s="731">
        <f>'上北郡・十和田市・三沢市'!U21</f>
        <v>2450</v>
      </c>
      <c r="O32" s="603">
        <f>'上北郡・十和田市・三沢市'!V21</f>
        <v>0</v>
      </c>
      <c r="P32" s="731"/>
      <c r="Q32" s="734"/>
      <c r="R32" s="709">
        <f>N32</f>
        <v>2450</v>
      </c>
      <c r="S32" s="735">
        <f>O32</f>
        <v>0</v>
      </c>
    </row>
    <row r="33" spans="1:19" ht="13.5">
      <c r="A33" s="1662"/>
      <c r="B33" s="795" t="s">
        <v>783</v>
      </c>
      <c r="C33" s="889" t="s">
        <v>784</v>
      </c>
      <c r="D33" s="890"/>
      <c r="E33" s="1173"/>
      <c r="F33" s="1180"/>
      <c r="G33" s="1176"/>
      <c r="H33" s="731"/>
      <c r="I33" s="732"/>
      <c r="J33" s="733"/>
      <c r="K33" s="732"/>
      <c r="L33" s="731"/>
      <c r="M33" s="732"/>
      <c r="N33" s="731">
        <f>'上北郡・十和田市・三沢市'!U22</f>
        <v>1000</v>
      </c>
      <c r="O33" s="603">
        <f>'上北郡・十和田市・三沢市'!V22</f>
        <v>0</v>
      </c>
      <c r="P33" s="731"/>
      <c r="Q33" s="734"/>
      <c r="R33" s="709">
        <f>N33</f>
        <v>1000</v>
      </c>
      <c r="S33" s="735">
        <f>O33</f>
        <v>0</v>
      </c>
    </row>
    <row r="34" spans="1:19" ht="13.5">
      <c r="A34" s="1662"/>
      <c r="B34" s="795" t="s">
        <v>785</v>
      </c>
      <c r="C34" s="753" t="s">
        <v>579</v>
      </c>
      <c r="D34" s="890"/>
      <c r="E34" s="1173"/>
      <c r="F34" s="1180"/>
      <c r="G34" s="1176"/>
      <c r="H34" s="731"/>
      <c r="I34" s="732"/>
      <c r="J34" s="733">
        <f>SUM(J31:J33)</f>
        <v>3600</v>
      </c>
      <c r="K34" s="621">
        <f>SUM(K31:K33)</f>
        <v>0</v>
      </c>
      <c r="L34" s="731">
        <f>SUM(L31:L33)</f>
        <v>300</v>
      </c>
      <c r="M34" s="621">
        <f>SUM(M31:M33)</f>
        <v>0</v>
      </c>
      <c r="N34" s="731">
        <f>SUM(N32:N33)</f>
        <v>3450</v>
      </c>
      <c r="O34" s="621">
        <f>SUM(O32:O33)</f>
        <v>0</v>
      </c>
      <c r="P34" s="731"/>
      <c r="Q34" s="734"/>
      <c r="R34" s="709">
        <f>SUM(R31:R33)</f>
        <v>7350</v>
      </c>
      <c r="S34" s="622">
        <f>SUM(S31:S33)</f>
        <v>0</v>
      </c>
    </row>
    <row r="35" spans="1:19" ht="13.5">
      <c r="A35" s="1663"/>
      <c r="B35" s="768"/>
      <c r="C35" s="869"/>
      <c r="D35" s="770"/>
      <c r="E35" s="1174"/>
      <c r="F35" s="1193"/>
      <c r="G35" s="1192"/>
      <c r="H35" s="743"/>
      <c r="I35" s="741"/>
      <c r="J35" s="742"/>
      <c r="K35" s="741"/>
      <c r="L35" s="743"/>
      <c r="M35" s="741"/>
      <c r="N35" s="743"/>
      <c r="O35" s="744"/>
      <c r="P35" s="743"/>
      <c r="Q35" s="744"/>
      <c r="R35" s="745"/>
      <c r="S35" s="892"/>
    </row>
    <row r="36" spans="1:19" ht="13.5" customHeight="1">
      <c r="A36" s="1661" t="s">
        <v>786</v>
      </c>
      <c r="B36" s="893">
        <v>1208</v>
      </c>
      <c r="C36" s="896" t="s">
        <v>787</v>
      </c>
      <c r="D36" s="1194" t="s">
        <v>754</v>
      </c>
      <c r="E36" s="1189">
        <f>'上北郡・十和田市・三沢市'!E5</f>
        <v>1080</v>
      </c>
      <c r="F36" s="1138">
        <v>-870</v>
      </c>
      <c r="G36" s="1121">
        <f>'上北郡・十和田市・三沢市'!F5</f>
        <v>0</v>
      </c>
      <c r="H36" s="749"/>
      <c r="I36" s="750"/>
      <c r="J36" s="751"/>
      <c r="K36" s="750"/>
      <c r="L36" s="749"/>
      <c r="M36" s="895"/>
      <c r="N36" s="749"/>
      <c r="O36" s="883"/>
      <c r="P36" s="884">
        <v>30</v>
      </c>
      <c r="Q36" s="1233"/>
      <c r="R36" s="705">
        <f aca="true" t="shared" si="0" ref="R36:R44">SUM(E36,L36,P36)</f>
        <v>1110</v>
      </c>
      <c r="S36" s="598">
        <f>SUM(G36,M36,Q36)</f>
        <v>0</v>
      </c>
    </row>
    <row r="37" spans="1:19" ht="13.5">
      <c r="A37" s="1662"/>
      <c r="B37" s="814">
        <v>1209</v>
      </c>
      <c r="C37" s="834" t="s">
        <v>788</v>
      </c>
      <c r="D37" s="881" t="s">
        <v>754</v>
      </c>
      <c r="E37" s="1173">
        <f>'上北郡・十和田市・三沢市'!E6</f>
        <v>1000</v>
      </c>
      <c r="F37" s="1140">
        <v>-800</v>
      </c>
      <c r="G37" s="596">
        <f>'上北郡・十和田市・三沢市'!F6</f>
        <v>0</v>
      </c>
      <c r="H37" s="731"/>
      <c r="I37" s="732"/>
      <c r="J37" s="733"/>
      <c r="K37" s="732"/>
      <c r="L37" s="731"/>
      <c r="M37" s="767"/>
      <c r="N37" s="731"/>
      <c r="O37" s="734"/>
      <c r="P37" s="731"/>
      <c r="Q37" s="767"/>
      <c r="R37" s="709">
        <f t="shared" si="0"/>
        <v>1000</v>
      </c>
      <c r="S37" s="735">
        <f>SUM(G37,M37,Q37)</f>
        <v>0</v>
      </c>
    </row>
    <row r="38" spans="1:19" ht="13.5">
      <c r="A38" s="1662"/>
      <c r="B38" s="765">
        <v>1210</v>
      </c>
      <c r="C38" s="834" t="s">
        <v>789</v>
      </c>
      <c r="D38" s="881" t="s">
        <v>754</v>
      </c>
      <c r="E38" s="1173">
        <f>'上北郡・十和田市・三沢市'!E7</f>
        <v>1760</v>
      </c>
      <c r="F38" s="1140">
        <v>-1600</v>
      </c>
      <c r="G38" s="596">
        <f>'上北郡・十和田市・三沢市'!F7</f>
        <v>0</v>
      </c>
      <c r="H38" s="731"/>
      <c r="I38" s="732"/>
      <c r="J38" s="733"/>
      <c r="K38" s="732"/>
      <c r="L38" s="731"/>
      <c r="M38" s="767"/>
      <c r="N38" s="731"/>
      <c r="O38" s="734"/>
      <c r="P38" s="887">
        <v>200</v>
      </c>
      <c r="Q38" s="1232"/>
      <c r="R38" s="709">
        <f t="shared" si="0"/>
        <v>1960</v>
      </c>
      <c r="S38" s="735">
        <f aca="true" t="shared" si="1" ref="S38:S44">SUM(G38,M38,Q38)</f>
        <v>0</v>
      </c>
    </row>
    <row r="39" spans="1:19" ht="13.5">
      <c r="A39" s="1662"/>
      <c r="B39" s="736">
        <v>1213</v>
      </c>
      <c r="C39" s="834" t="s">
        <v>790</v>
      </c>
      <c r="D39" s="881" t="s">
        <v>754</v>
      </c>
      <c r="E39" s="1173">
        <f>'上北郡・十和田市・三沢市'!E8</f>
        <v>1540</v>
      </c>
      <c r="F39" s="1140">
        <v>-1500</v>
      </c>
      <c r="G39" s="596">
        <f>'上北郡・十和田市・三沢市'!F8</f>
        <v>0</v>
      </c>
      <c r="H39" s="731"/>
      <c r="I39" s="732"/>
      <c r="J39" s="733"/>
      <c r="K39" s="732"/>
      <c r="L39" s="731"/>
      <c r="M39" s="767"/>
      <c r="N39" s="731"/>
      <c r="O39" s="734"/>
      <c r="P39" s="731"/>
      <c r="Q39" s="767"/>
      <c r="R39" s="709">
        <f t="shared" si="0"/>
        <v>1540</v>
      </c>
      <c r="S39" s="735">
        <f t="shared" si="1"/>
        <v>0</v>
      </c>
    </row>
    <row r="40" spans="1:19" ht="13.5">
      <c r="A40" s="1662"/>
      <c r="B40" s="814">
        <v>1211</v>
      </c>
      <c r="C40" s="897" t="s">
        <v>791</v>
      </c>
      <c r="D40" s="881" t="s">
        <v>1022</v>
      </c>
      <c r="E40" s="1173">
        <f>'上北郡・十和田市・三沢市'!E9</f>
        <v>1200</v>
      </c>
      <c r="F40" s="1140">
        <v>-1150</v>
      </c>
      <c r="G40" s="596">
        <f>'上北郡・十和田市・三沢市'!F9</f>
        <v>0</v>
      </c>
      <c r="H40" s="731"/>
      <c r="I40" s="732"/>
      <c r="J40" s="733"/>
      <c r="K40" s="732"/>
      <c r="L40" s="731"/>
      <c r="M40" s="767"/>
      <c r="N40" s="731"/>
      <c r="O40" s="734"/>
      <c r="P40" s="887">
        <v>30</v>
      </c>
      <c r="Q40" s="1232"/>
      <c r="R40" s="709">
        <f t="shared" si="0"/>
        <v>1230</v>
      </c>
      <c r="S40" s="735">
        <f t="shared" si="1"/>
        <v>0</v>
      </c>
    </row>
    <row r="41" spans="1:19" ht="13.5" customHeight="1">
      <c r="A41" s="1662"/>
      <c r="B41" s="736">
        <v>1212</v>
      </c>
      <c r="C41" s="898" t="s">
        <v>792</v>
      </c>
      <c r="D41" s="881" t="s">
        <v>754</v>
      </c>
      <c r="E41" s="1173">
        <f>'上北郡・十和田市・三沢市'!E10</f>
        <v>1590</v>
      </c>
      <c r="F41" s="1140">
        <v>-1450</v>
      </c>
      <c r="G41" s="596">
        <f>'上北郡・十和田市・三沢市'!F10</f>
        <v>0</v>
      </c>
      <c r="H41" s="731"/>
      <c r="I41" s="732"/>
      <c r="J41" s="733"/>
      <c r="K41" s="732"/>
      <c r="L41" s="731"/>
      <c r="M41" s="767"/>
      <c r="N41" s="731"/>
      <c r="O41" s="734"/>
      <c r="P41" s="887">
        <v>30</v>
      </c>
      <c r="Q41" s="1232"/>
      <c r="R41" s="709">
        <f t="shared" si="0"/>
        <v>1620</v>
      </c>
      <c r="S41" s="735">
        <f t="shared" si="1"/>
        <v>0</v>
      </c>
    </row>
    <row r="42" spans="1:19" ht="13.5">
      <c r="A42" s="1662"/>
      <c r="B42" s="814">
        <v>1214</v>
      </c>
      <c r="C42" s="834" t="s">
        <v>793</v>
      </c>
      <c r="D42" s="881" t="s">
        <v>754</v>
      </c>
      <c r="E42" s="1173">
        <f>'上北郡・十和田市・三沢市'!E11</f>
        <v>4190</v>
      </c>
      <c r="F42" s="1140">
        <v>-3980</v>
      </c>
      <c r="G42" s="596">
        <f>'上北郡・十和田市・三沢市'!F11</f>
        <v>0</v>
      </c>
      <c r="H42" s="731"/>
      <c r="I42" s="732"/>
      <c r="J42" s="733"/>
      <c r="K42" s="732"/>
      <c r="L42" s="731"/>
      <c r="M42" s="767"/>
      <c r="N42" s="731"/>
      <c r="O42" s="734"/>
      <c r="P42" s="887">
        <v>200</v>
      </c>
      <c r="Q42" s="1232"/>
      <c r="R42" s="709">
        <f t="shared" si="0"/>
        <v>4390</v>
      </c>
      <c r="S42" s="735">
        <f t="shared" si="1"/>
        <v>0</v>
      </c>
    </row>
    <row r="43" spans="1:19" ht="13.5">
      <c r="A43" s="1662"/>
      <c r="B43" s="736">
        <v>1215</v>
      </c>
      <c r="C43" s="899" t="s">
        <v>794</v>
      </c>
      <c r="D43" s="881" t="s">
        <v>754</v>
      </c>
      <c r="E43" s="1173">
        <f>'上北郡・十和田市・三沢市'!E12</f>
        <v>1190</v>
      </c>
      <c r="F43" s="1140">
        <v>-980</v>
      </c>
      <c r="G43" s="596">
        <f>'上北郡・十和田市・三沢市'!F12</f>
        <v>0</v>
      </c>
      <c r="H43" s="731"/>
      <c r="I43" s="732"/>
      <c r="J43" s="733"/>
      <c r="K43" s="732"/>
      <c r="L43" s="731"/>
      <c r="M43" s="767"/>
      <c r="N43" s="731"/>
      <c r="O43" s="734"/>
      <c r="P43" s="887">
        <v>30</v>
      </c>
      <c r="Q43" s="1232"/>
      <c r="R43" s="709">
        <f t="shared" si="0"/>
        <v>1220</v>
      </c>
      <c r="S43" s="735">
        <f t="shared" si="1"/>
        <v>0</v>
      </c>
    </row>
    <row r="44" spans="1:19" ht="13.5">
      <c r="A44" s="1662"/>
      <c r="B44" s="736">
        <v>1301</v>
      </c>
      <c r="C44" s="825" t="s">
        <v>795</v>
      </c>
      <c r="D44" s="881" t="s">
        <v>754</v>
      </c>
      <c r="E44" s="1173">
        <f>'上北郡・十和田市・三沢市'!E14</f>
        <v>1170</v>
      </c>
      <c r="F44" s="1140">
        <v>-1100</v>
      </c>
      <c r="G44" s="596">
        <f>'上北郡・十和田市・三沢市'!F14</f>
        <v>0</v>
      </c>
      <c r="H44" s="731"/>
      <c r="I44" s="732"/>
      <c r="J44" s="733"/>
      <c r="K44" s="732"/>
      <c r="L44" s="731"/>
      <c r="M44" s="767"/>
      <c r="N44" s="731"/>
      <c r="O44" s="734"/>
      <c r="P44" s="731"/>
      <c r="Q44" s="767"/>
      <c r="R44" s="709">
        <f t="shared" si="0"/>
        <v>1170</v>
      </c>
      <c r="S44" s="735">
        <f t="shared" si="1"/>
        <v>0</v>
      </c>
    </row>
    <row r="45" spans="1:19" ht="13.5">
      <c r="A45" s="1662"/>
      <c r="B45" s="736" t="s">
        <v>71</v>
      </c>
      <c r="C45" s="900" t="s">
        <v>49</v>
      </c>
      <c r="D45" s="901"/>
      <c r="E45" s="1173">
        <f>SUM(E36:E44)</f>
        <v>14720</v>
      </c>
      <c r="F45" s="1180">
        <f>SUM(F36:F44)</f>
        <v>-13430</v>
      </c>
      <c r="G45" s="1120">
        <f>SUM(G36:G44)</f>
        <v>0</v>
      </c>
      <c r="H45" s="731"/>
      <c r="I45" s="732"/>
      <c r="J45" s="733"/>
      <c r="K45" s="732"/>
      <c r="L45" s="731"/>
      <c r="M45" s="767">
        <f>SUM(M36:M44)</f>
        <v>0</v>
      </c>
      <c r="N45" s="731"/>
      <c r="O45" s="734"/>
      <c r="P45" s="731">
        <f>SUM(P36:P44)</f>
        <v>520</v>
      </c>
      <c r="Q45" s="1236">
        <f>SUM(Q36:Q44)</f>
        <v>0</v>
      </c>
      <c r="R45" s="709">
        <f>SUM(R36:R44)</f>
        <v>15240</v>
      </c>
      <c r="S45" s="622">
        <f>SUM(S36:S44)</f>
        <v>0</v>
      </c>
    </row>
    <row r="46" spans="1:19" ht="13.5">
      <c r="A46" s="1662"/>
      <c r="B46" s="795"/>
      <c r="C46" s="889"/>
      <c r="D46" s="890"/>
      <c r="E46" s="1173"/>
      <c r="F46" s="1180"/>
      <c r="G46" s="1176"/>
      <c r="H46" s="731"/>
      <c r="I46" s="732"/>
      <c r="J46" s="733"/>
      <c r="K46" s="732"/>
      <c r="L46" s="731"/>
      <c r="M46" s="732"/>
      <c r="N46" s="731"/>
      <c r="O46" s="734"/>
      <c r="P46" s="731"/>
      <c r="Q46" s="734"/>
      <c r="R46" s="709"/>
      <c r="S46" s="891"/>
    </row>
    <row r="47" spans="1:19" ht="13.5">
      <c r="A47" s="1662"/>
      <c r="B47" s="835">
        <v>3653</v>
      </c>
      <c r="C47" s="1212" t="s">
        <v>61</v>
      </c>
      <c r="D47" s="902" t="s">
        <v>796</v>
      </c>
      <c r="E47" s="1174"/>
      <c r="F47" s="1193"/>
      <c r="G47" s="839"/>
      <c r="H47" s="731"/>
      <c r="I47" s="732"/>
      <c r="J47" s="733">
        <f>'上北郡・十和田市・三沢市'!Q11</f>
        <v>650</v>
      </c>
      <c r="K47" s="596">
        <f>'上北郡・十和田市・三沢市'!R11</f>
        <v>0</v>
      </c>
      <c r="L47" s="731"/>
      <c r="M47" s="732"/>
      <c r="N47" s="731">
        <f>'上北郡・十和田市・三沢市'!U5</f>
        <v>190</v>
      </c>
      <c r="O47" s="596">
        <f>'上北郡・十和田市・三沢市'!V5</f>
        <v>0</v>
      </c>
      <c r="P47" s="731"/>
      <c r="Q47" s="734"/>
      <c r="R47" s="709">
        <f>SUM(J47,N47)</f>
        <v>840</v>
      </c>
      <c r="S47" s="735">
        <f>SUM(K47,O47)</f>
        <v>0</v>
      </c>
    </row>
    <row r="48" spans="1:19" ht="13.5">
      <c r="A48" s="1662"/>
      <c r="B48" s="837">
        <v>3654</v>
      </c>
      <c r="C48" s="671" t="s">
        <v>62</v>
      </c>
      <c r="D48" s="838" t="s">
        <v>981</v>
      </c>
      <c r="E48" s="1174"/>
      <c r="F48" s="1193"/>
      <c r="G48" s="839"/>
      <c r="H48" s="731"/>
      <c r="I48" s="732"/>
      <c r="J48" s="733">
        <f>'上北郡・十和田市・三沢市'!Q7</f>
        <v>450</v>
      </c>
      <c r="K48" s="596">
        <f>'上北郡・十和田市・三沢市'!R7</f>
        <v>0</v>
      </c>
      <c r="L48" s="731"/>
      <c r="M48" s="732"/>
      <c r="N48" s="731">
        <v>580</v>
      </c>
      <c r="O48" s="603">
        <f>'上北郡・十和田市・三沢市'!V6</f>
        <v>0</v>
      </c>
      <c r="P48" s="731"/>
      <c r="Q48" s="734"/>
      <c r="R48" s="709">
        <f aca="true" t="shared" si="2" ref="R48:S50">SUM(J48,N48)</f>
        <v>1030</v>
      </c>
      <c r="S48" s="735">
        <f t="shared" si="2"/>
        <v>0</v>
      </c>
    </row>
    <row r="49" spans="1:19" ht="13.5">
      <c r="A49" s="1662"/>
      <c r="B49" s="736">
        <v>3655</v>
      </c>
      <c r="C49" s="1212" t="s">
        <v>63</v>
      </c>
      <c r="D49" s="838" t="s">
        <v>796</v>
      </c>
      <c r="E49" s="1174"/>
      <c r="F49" s="1193"/>
      <c r="G49" s="839"/>
      <c r="H49" s="731"/>
      <c r="I49" s="732"/>
      <c r="J49" s="733">
        <f>'上北郡・十和田市・三沢市'!Q9</f>
        <v>280</v>
      </c>
      <c r="K49" s="596">
        <f>'上北郡・十和田市・三沢市'!R9</f>
        <v>0</v>
      </c>
      <c r="L49" s="731"/>
      <c r="M49" s="732"/>
      <c r="N49" s="731">
        <f>'上北郡・十和田市・三沢市'!U7</f>
        <v>770</v>
      </c>
      <c r="O49" s="603">
        <f>'上北郡・十和田市・三沢市'!V7</f>
        <v>0</v>
      </c>
      <c r="P49" s="731"/>
      <c r="Q49" s="734"/>
      <c r="R49" s="709">
        <f t="shared" si="2"/>
        <v>1050</v>
      </c>
      <c r="S49" s="735">
        <f t="shared" si="2"/>
        <v>0</v>
      </c>
    </row>
    <row r="50" spans="1:19" ht="13.5">
      <c r="A50" s="1662"/>
      <c r="B50" s="676">
        <v>3656</v>
      </c>
      <c r="C50" s="671" t="s">
        <v>64</v>
      </c>
      <c r="D50" s="838" t="s">
        <v>796</v>
      </c>
      <c r="E50" s="1153"/>
      <c r="F50" s="1183"/>
      <c r="G50" s="841"/>
      <c r="H50" s="731"/>
      <c r="I50" s="732"/>
      <c r="J50" s="731">
        <f>'上北郡・十和田市・三沢市'!Q10</f>
        <v>100</v>
      </c>
      <c r="K50" s="596">
        <f>'上北郡・十和田市・三沢市'!R10</f>
        <v>0</v>
      </c>
      <c r="L50" s="731"/>
      <c r="M50" s="732"/>
      <c r="N50" s="731">
        <f>'上北郡・十和田市・三沢市'!U8</f>
        <v>310</v>
      </c>
      <c r="O50" s="596">
        <f>'上北郡・十和田市・三沢市'!V8</f>
        <v>0</v>
      </c>
      <c r="P50" s="731"/>
      <c r="Q50" s="732"/>
      <c r="R50" s="709">
        <f t="shared" si="2"/>
        <v>410</v>
      </c>
      <c r="S50" s="735">
        <f t="shared" si="2"/>
        <v>0</v>
      </c>
    </row>
    <row r="51" spans="1:19" ht="13.5">
      <c r="A51" s="1662"/>
      <c r="B51" s="843" t="s">
        <v>65</v>
      </c>
      <c r="C51" s="753" t="s">
        <v>49</v>
      </c>
      <c r="D51" s="845"/>
      <c r="E51" s="1153"/>
      <c r="F51" s="1183"/>
      <c r="G51" s="841"/>
      <c r="H51" s="731"/>
      <c r="I51" s="846"/>
      <c r="J51" s="731">
        <f>SUM(J47:J50)</f>
        <v>1480</v>
      </c>
      <c r="K51" s="755">
        <f>SUM(K47:K50)</f>
        <v>0</v>
      </c>
      <c r="L51" s="809"/>
      <c r="M51" s="846"/>
      <c r="N51" s="731">
        <f>SUM(N47:N50)</f>
        <v>1850</v>
      </c>
      <c r="O51" s="755">
        <f>SUM(O47:O50)</f>
        <v>0</v>
      </c>
      <c r="P51" s="809"/>
      <c r="Q51" s="732"/>
      <c r="R51" s="709">
        <f>SUM(R47:R50)</f>
        <v>3330</v>
      </c>
      <c r="S51" s="622">
        <f>SUM(S47:S50)</f>
        <v>0</v>
      </c>
    </row>
    <row r="52" spans="1:19" ht="13.5">
      <c r="A52" s="1662"/>
      <c r="B52" s="843"/>
      <c r="C52" s="903"/>
      <c r="D52" s="845"/>
      <c r="E52" s="1153"/>
      <c r="F52" s="1183"/>
      <c r="G52" s="841"/>
      <c r="H52" s="731"/>
      <c r="I52" s="846"/>
      <c r="J52" s="731"/>
      <c r="K52" s="732"/>
      <c r="L52" s="809"/>
      <c r="M52" s="846"/>
      <c r="N52" s="731"/>
      <c r="O52" s="732"/>
      <c r="P52" s="809"/>
      <c r="Q52" s="732"/>
      <c r="R52" s="709"/>
      <c r="S52" s="891"/>
    </row>
    <row r="53" spans="1:19" ht="13.5">
      <c r="A53" s="1662"/>
      <c r="B53" s="795"/>
      <c r="C53" s="677" t="s">
        <v>574</v>
      </c>
      <c r="D53" s="863"/>
      <c r="E53" s="1154"/>
      <c r="F53" s="1183"/>
      <c r="G53" s="864"/>
      <c r="H53" s="731"/>
      <c r="I53" s="732"/>
      <c r="J53" s="731"/>
      <c r="K53" s="732"/>
      <c r="L53" s="731"/>
      <c r="M53" s="732"/>
      <c r="N53" s="731"/>
      <c r="O53" s="732"/>
      <c r="P53" s="731"/>
      <c r="Q53" s="732"/>
      <c r="R53" s="709"/>
      <c r="S53" s="891"/>
    </row>
    <row r="54" spans="1:19" ht="13.5">
      <c r="A54" s="1662"/>
      <c r="B54" s="852" t="s">
        <v>797</v>
      </c>
      <c r="C54" s="671" t="s">
        <v>996</v>
      </c>
      <c r="D54" s="601"/>
      <c r="E54" s="1151"/>
      <c r="F54" s="1142"/>
      <c r="G54" s="854"/>
      <c r="H54" s="615"/>
      <c r="I54" s="619"/>
      <c r="J54" s="616"/>
      <c r="K54" s="619"/>
      <c r="L54" s="617"/>
      <c r="M54" s="619"/>
      <c r="N54" s="709">
        <f>'上北郡・十和田市・三沢市'!U9</f>
        <v>3000</v>
      </c>
      <c r="O54" s="851">
        <f>'上北郡・十和田市・三沢市'!V9</f>
        <v>0</v>
      </c>
      <c r="P54" s="904"/>
      <c r="Q54" s="905"/>
      <c r="R54" s="709">
        <f aca="true" t="shared" si="3" ref="R54:S57">N54</f>
        <v>3000</v>
      </c>
      <c r="S54" s="735">
        <f t="shared" si="3"/>
        <v>0</v>
      </c>
    </row>
    <row r="55" spans="1:19" ht="13.5">
      <c r="A55" s="1662"/>
      <c r="B55" s="858" t="s">
        <v>798</v>
      </c>
      <c r="C55" s="859" t="s">
        <v>799</v>
      </c>
      <c r="D55" s="845"/>
      <c r="E55" s="1153"/>
      <c r="F55" s="1183"/>
      <c r="G55" s="841"/>
      <c r="H55" s="615"/>
      <c r="I55" s="619"/>
      <c r="J55" s="616"/>
      <c r="K55" s="619"/>
      <c r="L55" s="617"/>
      <c r="M55" s="619"/>
      <c r="N55" s="709">
        <f>'上北郡・十和田市・三沢市'!U10</f>
        <v>1380</v>
      </c>
      <c r="O55" s="851">
        <f>'上北郡・十和田市・三沢市'!V10</f>
        <v>0</v>
      </c>
      <c r="P55" s="904"/>
      <c r="Q55" s="905"/>
      <c r="R55" s="709">
        <f t="shared" si="3"/>
        <v>1380</v>
      </c>
      <c r="S55" s="735">
        <f t="shared" si="3"/>
        <v>0</v>
      </c>
    </row>
    <row r="56" spans="1:19" ht="13.5">
      <c r="A56" s="1662"/>
      <c r="B56" s="641" t="s">
        <v>800</v>
      </c>
      <c r="C56" s="906" t="s">
        <v>801</v>
      </c>
      <c r="D56" s="838"/>
      <c r="E56" s="1153"/>
      <c r="F56" s="1183"/>
      <c r="G56" s="841"/>
      <c r="H56" s="731"/>
      <c r="I56" s="732"/>
      <c r="J56" s="731"/>
      <c r="K56" s="732"/>
      <c r="L56" s="731"/>
      <c r="M56" s="732"/>
      <c r="N56" s="731">
        <f>'上北郡・十和田市・三沢市'!U12</f>
        <v>260</v>
      </c>
      <c r="O56" s="851">
        <f>'上北郡・十和田市・三沢市'!V12</f>
        <v>0</v>
      </c>
      <c r="P56" s="809"/>
      <c r="Q56" s="732"/>
      <c r="R56" s="709">
        <f t="shared" si="3"/>
        <v>260</v>
      </c>
      <c r="S56" s="735">
        <f t="shared" si="3"/>
        <v>0</v>
      </c>
    </row>
    <row r="57" spans="1:19" ht="13.5">
      <c r="A57" s="1662"/>
      <c r="B57" s="795" t="s">
        <v>802</v>
      </c>
      <c r="C57" s="906" t="s">
        <v>803</v>
      </c>
      <c r="D57" s="863"/>
      <c r="E57" s="1154"/>
      <c r="F57" s="1183"/>
      <c r="G57" s="864"/>
      <c r="H57" s="731"/>
      <c r="I57" s="732"/>
      <c r="J57" s="731"/>
      <c r="K57" s="732"/>
      <c r="L57" s="731"/>
      <c r="M57" s="732"/>
      <c r="N57" s="731">
        <f>'上北郡・十和田市・三沢市'!U13</f>
        <v>620</v>
      </c>
      <c r="O57" s="851">
        <f>'上北郡・十和田市・三沢市'!V13</f>
        <v>0</v>
      </c>
      <c r="P57" s="809"/>
      <c r="Q57" s="732"/>
      <c r="R57" s="709">
        <f t="shared" si="3"/>
        <v>620</v>
      </c>
      <c r="S57" s="735">
        <f t="shared" si="3"/>
        <v>0</v>
      </c>
    </row>
    <row r="58" spans="1:19" ht="13.5">
      <c r="A58" s="1662"/>
      <c r="B58" s="861" t="s">
        <v>804</v>
      </c>
      <c r="C58" s="907" t="s">
        <v>579</v>
      </c>
      <c r="D58" s="908"/>
      <c r="E58" s="1153"/>
      <c r="F58" s="1183"/>
      <c r="G58" s="864"/>
      <c r="H58" s="743"/>
      <c r="I58" s="741"/>
      <c r="J58" s="821"/>
      <c r="K58" s="741"/>
      <c r="L58" s="821"/>
      <c r="M58" s="741"/>
      <c r="N58" s="743">
        <f>SUM(N54:N57)</f>
        <v>5260</v>
      </c>
      <c r="O58" s="755">
        <f>SUM(O54:O57)</f>
        <v>0</v>
      </c>
      <c r="P58" s="821"/>
      <c r="Q58" s="741"/>
      <c r="R58" s="709">
        <f>SUM(R54:R57)</f>
        <v>5260</v>
      </c>
      <c r="S58" s="622">
        <f>SUM(S54:S57)</f>
        <v>0</v>
      </c>
    </row>
    <row r="59" spans="1:19" ht="13.5">
      <c r="A59" s="1663"/>
      <c r="B59" s="858"/>
      <c r="C59" s="869"/>
      <c r="D59" s="870"/>
      <c r="E59" s="1153"/>
      <c r="F59" s="1187"/>
      <c r="G59" s="841"/>
      <c r="H59" s="651"/>
      <c r="I59" s="871"/>
      <c r="J59" s="872"/>
      <c r="K59" s="871"/>
      <c r="L59" s="873"/>
      <c r="M59" s="871"/>
      <c r="N59" s="713"/>
      <c r="O59" s="909"/>
      <c r="P59" s="910"/>
      <c r="Q59" s="911"/>
      <c r="R59" s="878"/>
      <c r="S59" s="912"/>
    </row>
    <row r="60" spans="1:19" s="413" customFormat="1" ht="13.5" customHeight="1">
      <c r="A60" s="1619" t="s">
        <v>584</v>
      </c>
      <c r="B60" s="1620"/>
      <c r="C60" s="1627"/>
      <c r="D60" s="1627"/>
      <c r="E60" s="1627"/>
      <c r="F60" s="1627"/>
      <c r="G60" s="1627"/>
      <c r="H60" s="1627"/>
      <c r="I60" s="1627"/>
      <c r="J60" s="1627"/>
      <c r="K60" s="1627"/>
      <c r="L60" s="1627"/>
      <c r="M60" s="1627"/>
      <c r="N60" s="1627"/>
      <c r="O60" s="1627"/>
      <c r="P60" s="1627"/>
      <c r="Q60" s="1627"/>
      <c r="R60" s="1627"/>
      <c r="S60" s="1628"/>
    </row>
    <row r="61" spans="1:19" s="413" customFormat="1" ht="13.5" customHeight="1">
      <c r="A61" s="1096"/>
      <c r="B61" s="1629" t="s">
        <v>1002</v>
      </c>
      <c r="C61" s="1629"/>
      <c r="D61" s="1629"/>
      <c r="E61" s="1629"/>
      <c r="F61" s="1629"/>
      <c r="G61" s="1629"/>
      <c r="H61" s="1629"/>
      <c r="I61" s="1629"/>
      <c r="J61" s="1629"/>
      <c r="K61" s="1629"/>
      <c r="L61" s="1629"/>
      <c r="M61" s="1629"/>
      <c r="N61" s="1629"/>
      <c r="O61" s="1629"/>
      <c r="P61" s="1629"/>
      <c r="Q61" s="1629"/>
      <c r="R61" s="1629"/>
      <c r="S61" s="1630"/>
    </row>
    <row r="62" spans="1:19" s="413" customFormat="1" ht="13.5" customHeight="1">
      <c r="A62" s="1097"/>
      <c r="B62" s="1629"/>
      <c r="C62" s="1629"/>
      <c r="D62" s="1629"/>
      <c r="E62" s="1629"/>
      <c r="F62" s="1629"/>
      <c r="G62" s="1629"/>
      <c r="H62" s="1629"/>
      <c r="I62" s="1629"/>
      <c r="J62" s="1629"/>
      <c r="K62" s="1629"/>
      <c r="L62" s="1629"/>
      <c r="M62" s="1629"/>
      <c r="N62" s="1629"/>
      <c r="O62" s="1629"/>
      <c r="P62" s="1629"/>
      <c r="Q62" s="1629"/>
      <c r="R62" s="1629"/>
      <c r="S62" s="1630"/>
    </row>
    <row r="63" spans="1:19" s="413" customFormat="1" ht="13.5" customHeight="1" thickBot="1">
      <c r="A63" s="1098"/>
      <c r="B63" s="1631"/>
      <c r="C63" s="1631"/>
      <c r="D63" s="1631"/>
      <c r="E63" s="1631"/>
      <c r="F63" s="1631"/>
      <c r="G63" s="1631"/>
      <c r="H63" s="1631"/>
      <c r="I63" s="1631"/>
      <c r="J63" s="1631"/>
      <c r="K63" s="1631"/>
      <c r="L63" s="1631"/>
      <c r="M63" s="1631"/>
      <c r="N63" s="1631"/>
      <c r="O63" s="1631"/>
      <c r="P63" s="1631"/>
      <c r="Q63" s="1631"/>
      <c r="R63" s="1631"/>
      <c r="S63" s="1632"/>
    </row>
    <row r="64" spans="1:19" s="413" customFormat="1" ht="13.5" customHeight="1">
      <c r="A64" s="715"/>
      <c r="B64" s="716"/>
      <c r="C64" s="717"/>
      <c r="D64" s="717"/>
      <c r="E64" s="717"/>
      <c r="F64" s="717"/>
      <c r="G64" s="717"/>
      <c r="H64" s="717"/>
      <c r="I64" s="717"/>
      <c r="J64" s="717"/>
      <c r="K64" s="717"/>
      <c r="L64" s="717"/>
      <c r="M64" s="717"/>
      <c r="N64" s="717"/>
      <c r="O64" s="717"/>
      <c r="P64" s="717"/>
      <c r="Q64" s="717"/>
      <c r="R64" s="1614">
        <f>'青森市'!A1</f>
        <v>45383</v>
      </c>
      <c r="S64" s="1614"/>
    </row>
    <row r="65" spans="1:19" s="413" customFormat="1" ht="13.5" customHeight="1">
      <c r="A65" s="715" t="s">
        <v>585</v>
      </c>
      <c r="B65" s="716" t="s">
        <v>1003</v>
      </c>
      <c r="C65" s="717"/>
      <c r="D65" s="717"/>
      <c r="E65" s="717"/>
      <c r="F65" s="717"/>
      <c r="G65" s="717"/>
      <c r="H65" s="717"/>
      <c r="I65" s="717"/>
      <c r="J65" s="717"/>
      <c r="K65" s="717"/>
      <c r="L65" s="717"/>
      <c r="M65" s="717"/>
      <c r="N65" s="717"/>
      <c r="O65" s="717"/>
      <c r="P65" s="717"/>
      <c r="Q65" s="717"/>
      <c r="R65" s="696"/>
      <c r="S65" s="696"/>
    </row>
    <row r="66" spans="1:19" s="413" customFormat="1" ht="13.5" customHeight="1">
      <c r="A66" s="715" t="s">
        <v>585</v>
      </c>
      <c r="B66" s="716" t="s">
        <v>720</v>
      </c>
      <c r="C66" s="696"/>
      <c r="D66" s="696"/>
      <c r="E66" s="696"/>
      <c r="F66" s="696"/>
      <c r="G66" s="696"/>
      <c r="H66" s="696"/>
      <c r="I66" s="696"/>
      <c r="J66" s="696"/>
      <c r="K66" s="696"/>
      <c r="L66" s="696"/>
      <c r="M66" s="696"/>
      <c r="N66" s="696"/>
      <c r="O66" s="696"/>
      <c r="P66" s="696"/>
      <c r="Q66" s="696"/>
      <c r="R66" s="696"/>
      <c r="S66" s="696"/>
    </row>
    <row r="67" spans="1:19" s="413" customFormat="1" ht="12">
      <c r="A67" s="696"/>
      <c r="B67" s="696"/>
      <c r="C67" s="696"/>
      <c r="D67" s="696"/>
      <c r="E67" s="696"/>
      <c r="F67" s="696"/>
      <c r="G67" s="696"/>
      <c r="H67" s="696"/>
      <c r="I67" s="696"/>
      <c r="J67" s="696"/>
      <c r="K67" s="696"/>
      <c r="L67" s="696"/>
      <c r="M67" s="696"/>
      <c r="N67" s="696"/>
      <c r="O67" s="696"/>
      <c r="P67" s="696"/>
      <c r="Q67" s="696"/>
      <c r="R67" s="696"/>
      <c r="S67" s="696"/>
    </row>
    <row r="68" s="413" customFormat="1" ht="12"/>
    <row r="69" spans="2:19" ht="13.5">
      <c r="B69" s="414"/>
      <c r="C69" s="414"/>
      <c r="D69" s="414"/>
      <c r="E69" s="414"/>
      <c r="F69" s="414"/>
      <c r="G69" s="414"/>
      <c r="H69" s="414"/>
      <c r="I69" s="414"/>
      <c r="J69" s="414"/>
      <c r="K69" s="414"/>
      <c r="L69" s="414"/>
      <c r="M69" s="414"/>
      <c r="N69" s="414"/>
      <c r="O69" s="414"/>
      <c r="P69" s="414"/>
      <c r="Q69" s="414"/>
      <c r="R69" s="414"/>
      <c r="S69" s="414"/>
    </row>
    <row r="70" spans="2:19" ht="13.5">
      <c r="B70" s="414"/>
      <c r="C70" s="414"/>
      <c r="D70" s="414"/>
      <c r="E70" s="414"/>
      <c r="F70" s="414"/>
      <c r="G70" s="414"/>
      <c r="H70" s="414"/>
      <c r="I70" s="414"/>
      <c r="J70" s="414"/>
      <c r="K70" s="414"/>
      <c r="L70" s="414"/>
      <c r="M70" s="414"/>
      <c r="N70" s="414"/>
      <c r="O70" s="414"/>
      <c r="P70" s="414"/>
      <c r="Q70" s="414"/>
      <c r="R70" s="414"/>
      <c r="S70" s="414"/>
    </row>
    <row r="71" spans="2:19" ht="13.5">
      <c r="B71" s="414"/>
      <c r="C71" s="414"/>
      <c r="D71" s="414"/>
      <c r="E71" s="414"/>
      <c r="F71" s="414"/>
      <c r="G71" s="414"/>
      <c r="H71" s="414"/>
      <c r="I71" s="414"/>
      <c r="J71" s="414"/>
      <c r="K71" s="414"/>
      <c r="L71" s="414"/>
      <c r="M71" s="414"/>
      <c r="N71" s="414"/>
      <c r="O71" s="414"/>
      <c r="P71" s="414"/>
      <c r="Q71" s="414"/>
      <c r="R71" s="414"/>
      <c r="S71" s="414"/>
    </row>
    <row r="72" spans="2:19" ht="13.5">
      <c r="B72" s="414"/>
      <c r="C72" s="414"/>
      <c r="D72" s="414"/>
      <c r="E72" s="414"/>
      <c r="F72" s="414"/>
      <c r="G72" s="414"/>
      <c r="H72" s="414"/>
      <c r="I72" s="414"/>
      <c r="J72" s="414"/>
      <c r="K72" s="414"/>
      <c r="L72" s="414"/>
      <c r="M72" s="414"/>
      <c r="N72" s="414"/>
      <c r="O72" s="414"/>
      <c r="P72" s="414"/>
      <c r="Q72" s="414"/>
      <c r="R72" s="414"/>
      <c r="S72" s="414"/>
    </row>
    <row r="73" spans="2:19" ht="13.5">
      <c r="B73" s="414"/>
      <c r="C73" s="414"/>
      <c r="D73" s="414"/>
      <c r="E73" s="414"/>
      <c r="F73" s="414"/>
      <c r="G73" s="414"/>
      <c r="H73" s="414"/>
      <c r="I73" s="414"/>
      <c r="J73" s="414"/>
      <c r="K73" s="414"/>
      <c r="L73" s="414"/>
      <c r="M73" s="414"/>
      <c r="N73" s="414"/>
      <c r="O73" s="414"/>
      <c r="P73" s="414"/>
      <c r="Q73" s="414"/>
      <c r="R73" s="414"/>
      <c r="S73" s="414"/>
    </row>
    <row r="74" spans="2:19" ht="13.5">
      <c r="B74" s="414"/>
      <c r="C74" s="414"/>
      <c r="D74" s="414"/>
      <c r="E74" s="414"/>
      <c r="F74" s="414"/>
      <c r="G74" s="414"/>
      <c r="H74" s="414"/>
      <c r="I74" s="414"/>
      <c r="J74" s="414"/>
      <c r="K74" s="414"/>
      <c r="L74" s="414"/>
      <c r="M74" s="414"/>
      <c r="N74" s="414"/>
      <c r="O74" s="414"/>
      <c r="P74" s="414"/>
      <c r="Q74" s="414"/>
      <c r="R74" s="414"/>
      <c r="S74" s="414"/>
    </row>
    <row r="75" spans="2:19" ht="13.5">
      <c r="B75" s="414"/>
      <c r="C75" s="414"/>
      <c r="D75" s="414"/>
      <c r="E75" s="414"/>
      <c r="F75" s="414"/>
      <c r="G75" s="414"/>
      <c r="H75" s="414"/>
      <c r="I75" s="414"/>
      <c r="J75" s="414"/>
      <c r="K75" s="414"/>
      <c r="L75" s="414"/>
      <c r="M75" s="414"/>
      <c r="N75" s="414"/>
      <c r="O75" s="414"/>
      <c r="P75" s="414"/>
      <c r="Q75" s="414"/>
      <c r="R75" s="414"/>
      <c r="S75" s="414"/>
    </row>
  </sheetData>
  <sheetProtection/>
  <mergeCells count="46">
    <mergeCell ref="H1:P2"/>
    <mergeCell ref="Q2:S2"/>
    <mergeCell ref="A3:A6"/>
    <mergeCell ref="B3:G5"/>
    <mergeCell ref="K3:M4"/>
    <mergeCell ref="N3:O3"/>
    <mergeCell ref="P3:Q3"/>
    <mergeCell ref="R3:S3"/>
    <mergeCell ref="H4:I7"/>
    <mergeCell ref="N4:O4"/>
    <mergeCell ref="P4:S6"/>
    <mergeCell ref="K5:O6"/>
    <mergeCell ref="B6:G6"/>
    <mergeCell ref="C7:D7"/>
    <mergeCell ref="K7:L7"/>
    <mergeCell ref="N7:O7"/>
    <mergeCell ref="A8:D10"/>
    <mergeCell ref="E8:G9"/>
    <mergeCell ref="K8:O9"/>
    <mergeCell ref="P8:S10"/>
    <mergeCell ref="H9:I12"/>
    <mergeCell ref="K10:O11"/>
    <mergeCell ref="P11:Q11"/>
    <mergeCell ref="R11:S11"/>
    <mergeCell ref="A12:D12"/>
    <mergeCell ref="E12:G12"/>
    <mergeCell ref="K12:L12"/>
    <mergeCell ref="N12:O12"/>
    <mergeCell ref="P12:Q12"/>
    <mergeCell ref="R12:S12"/>
    <mergeCell ref="E13:G13"/>
    <mergeCell ref="H13:I13"/>
    <mergeCell ref="J13:K13"/>
    <mergeCell ref="L13:M13"/>
    <mergeCell ref="N13:O13"/>
    <mergeCell ref="P13:Q13"/>
    <mergeCell ref="B61:S63"/>
    <mergeCell ref="R64:S64"/>
    <mergeCell ref="R13:S13"/>
    <mergeCell ref="A15:A25"/>
    <mergeCell ref="A26:A35"/>
    <mergeCell ref="A36:A59"/>
    <mergeCell ref="A60:B60"/>
    <mergeCell ref="C60:S60"/>
    <mergeCell ref="C22:D22"/>
    <mergeCell ref="C23:D23"/>
  </mergeCells>
  <conditionalFormatting sqref="A8:D10">
    <cfRule type="cellIs" priority="53" dxfId="531" operator="equal">
      <formula>0</formula>
    </cfRule>
  </conditionalFormatting>
  <conditionalFormatting sqref="C7:D7">
    <cfRule type="cellIs" priority="52" dxfId="531" operator="equal">
      <formula>0</formula>
    </cfRule>
  </conditionalFormatting>
  <conditionalFormatting sqref="G20:G25 G30:G35 G46:G59">
    <cfRule type="expression" priority="51" dxfId="63">
      <formula>E20&lt;G20</formula>
    </cfRule>
  </conditionalFormatting>
  <conditionalFormatting sqref="M15:M19">
    <cfRule type="expression" priority="49" dxfId="63">
      <formula>L15&lt;M15</formula>
    </cfRule>
  </conditionalFormatting>
  <conditionalFormatting sqref="M26:M29">
    <cfRule type="expression" priority="42" dxfId="63">
      <formula>L26&lt;M26</formula>
    </cfRule>
  </conditionalFormatting>
  <conditionalFormatting sqref="Q26:Q29">
    <cfRule type="expression" priority="41" dxfId="63">
      <formula>P26&lt;Q26</formula>
    </cfRule>
  </conditionalFormatting>
  <conditionalFormatting sqref="M36:M45">
    <cfRule type="expression" priority="35" dxfId="63">
      <formula>L36&lt;M36</formula>
    </cfRule>
  </conditionalFormatting>
  <conditionalFormatting sqref="Q36:Q45">
    <cfRule type="expression" priority="34" dxfId="63">
      <formula>P36&lt;Q36</formula>
    </cfRule>
  </conditionalFormatting>
  <conditionalFormatting sqref="S20 S25 S30 S35 S46 S52:S53 S59">
    <cfRule type="expression" priority="30" dxfId="63">
      <formula>R20&lt;S20</formula>
    </cfRule>
  </conditionalFormatting>
  <conditionalFormatting sqref="M19 M29 Q29 M45 Q45 Q19:R19 S20 S25 S30 S35 S46 S52:S53 S59">
    <cfRule type="cellIs" priority="29" dxfId="531" operator="equal">
      <formula>0</formula>
    </cfRule>
  </conditionalFormatting>
  <conditionalFormatting sqref="A12:F12 J6 N7 H9 N12 P4:S6 P8:S10 I3 K3 K5 I8 K7:K8 J11 K10 K12 E8:F8 J4 J9">
    <cfRule type="cellIs" priority="27" dxfId="531" operator="equal">
      <formula>0</formula>
    </cfRule>
  </conditionalFormatting>
  <conditionalFormatting sqref="G19">
    <cfRule type="cellIs" priority="26" dxfId="531" operator="between" stopIfTrue="1">
      <formula>0</formula>
      <formula>0</formula>
    </cfRule>
  </conditionalFormatting>
  <conditionalFormatting sqref="I19">
    <cfRule type="cellIs" priority="25" dxfId="531" operator="between" stopIfTrue="1">
      <formula>0</formula>
      <formula>0</formula>
    </cfRule>
  </conditionalFormatting>
  <conditionalFormatting sqref="O24">
    <cfRule type="cellIs" priority="24" dxfId="531" operator="between" stopIfTrue="1">
      <formula>0</formula>
      <formula>0</formula>
    </cfRule>
  </conditionalFormatting>
  <conditionalFormatting sqref="G29">
    <cfRule type="cellIs" priority="23" dxfId="531" operator="between" stopIfTrue="1">
      <formula>0</formula>
      <formula>0</formula>
    </cfRule>
  </conditionalFormatting>
  <conditionalFormatting sqref="O34">
    <cfRule type="cellIs" priority="22" dxfId="531" operator="between" stopIfTrue="1">
      <formula>0</formula>
      <formula>0</formula>
    </cfRule>
  </conditionalFormatting>
  <conditionalFormatting sqref="G45">
    <cfRule type="cellIs" priority="21" dxfId="531" operator="between" stopIfTrue="1">
      <formula>0</formula>
      <formula>0</formula>
    </cfRule>
  </conditionalFormatting>
  <conditionalFormatting sqref="K51">
    <cfRule type="cellIs" priority="20" dxfId="531" operator="between" stopIfTrue="1">
      <formula>0</formula>
      <formula>0</formula>
    </cfRule>
  </conditionalFormatting>
  <conditionalFormatting sqref="O51">
    <cfRule type="cellIs" priority="19" dxfId="531" operator="between" stopIfTrue="1">
      <formula>0</formula>
      <formula>0</formula>
    </cfRule>
  </conditionalFormatting>
  <conditionalFormatting sqref="O58">
    <cfRule type="cellIs" priority="18" dxfId="531" operator="between" stopIfTrue="1">
      <formula>0</formula>
      <formula>0</formula>
    </cfRule>
  </conditionalFormatting>
  <conditionalFormatting sqref="S58 S51 S45 S34 S29 S24 S19">
    <cfRule type="cellIs" priority="17" dxfId="531" operator="between" stopIfTrue="1">
      <formula>0</formula>
      <formula>0</formula>
    </cfRule>
  </conditionalFormatting>
  <conditionalFormatting sqref="G15:G19 G26:G29 G36:G45">
    <cfRule type="expression" priority="16" dxfId="26" stopIfTrue="1">
      <formula>E15&lt;G15</formula>
    </cfRule>
  </conditionalFormatting>
  <conditionalFormatting sqref="I15:I19 O54:O58 S54:S58">
    <cfRule type="expression" priority="15" dxfId="26" stopIfTrue="1">
      <formula>H15&lt;I15</formula>
    </cfRule>
  </conditionalFormatting>
  <conditionalFormatting sqref="K21 K31 K47:K51">
    <cfRule type="expression" priority="14" dxfId="26" stopIfTrue="1">
      <formula>J21&lt;K21</formula>
    </cfRule>
  </conditionalFormatting>
  <conditionalFormatting sqref="M21 M31">
    <cfRule type="expression" priority="13" dxfId="26" stopIfTrue="1">
      <formula>L21&lt;M21</formula>
    </cfRule>
  </conditionalFormatting>
  <conditionalFormatting sqref="O22:O24 O32:O34 O47 O49:O51">
    <cfRule type="expression" priority="12" dxfId="26" stopIfTrue="1">
      <formula>N22&lt;O22</formula>
    </cfRule>
  </conditionalFormatting>
  <conditionalFormatting sqref="Q15:Q19 Q27:Q29 Q36 Q38 Q40:Q43 Q45">
    <cfRule type="expression" priority="11" dxfId="26" stopIfTrue="1">
      <formula>P15&lt;Q15</formula>
    </cfRule>
  </conditionalFormatting>
  <conditionalFormatting sqref="S15:S19 S21:S24 S26:S29 S31:S34 S36:S45 S47:S51">
    <cfRule type="expression" priority="10" dxfId="26" stopIfTrue="1">
      <formula>R15&lt;S15</formula>
    </cfRule>
  </conditionalFormatting>
  <conditionalFormatting sqref="O48">
    <cfRule type="expression" priority="9" dxfId="26" stopIfTrue="1">
      <formula>N48&lt;O48</formula>
    </cfRule>
  </conditionalFormatting>
  <conditionalFormatting sqref="M24">
    <cfRule type="cellIs" priority="8" dxfId="531" operator="between" stopIfTrue="1">
      <formula>0</formula>
      <formula>0</formula>
    </cfRule>
  </conditionalFormatting>
  <conditionalFormatting sqref="M24">
    <cfRule type="expression" priority="7" dxfId="26" stopIfTrue="1">
      <formula>L24&lt;M24</formula>
    </cfRule>
  </conditionalFormatting>
  <conditionalFormatting sqref="K24">
    <cfRule type="cellIs" priority="6" dxfId="531" operator="between" stopIfTrue="1">
      <formula>0</formula>
      <formula>0</formula>
    </cfRule>
  </conditionalFormatting>
  <conditionalFormatting sqref="K24">
    <cfRule type="expression" priority="5" dxfId="26" stopIfTrue="1">
      <formula>J24&lt;K24</formula>
    </cfRule>
  </conditionalFormatting>
  <conditionalFormatting sqref="K34">
    <cfRule type="cellIs" priority="4" dxfId="531" operator="between" stopIfTrue="1">
      <formula>0</formula>
      <formula>0</formula>
    </cfRule>
  </conditionalFormatting>
  <conditionalFormatting sqref="K34">
    <cfRule type="expression" priority="3" dxfId="26" stopIfTrue="1">
      <formula>J34&lt;K34</formula>
    </cfRule>
  </conditionalFormatting>
  <conditionalFormatting sqref="M34">
    <cfRule type="cellIs" priority="2" dxfId="531" operator="between" stopIfTrue="1">
      <formula>0</formula>
      <formula>0</formula>
    </cfRule>
  </conditionalFormatting>
  <conditionalFormatting sqref="M34">
    <cfRule type="expression" priority="1" dxfId="26" stopIfTrue="1">
      <formula>L34&lt;M34</formula>
    </cfRule>
  </conditionalFormatting>
  <dataValidations count="2">
    <dataValidation allowBlank="1" showInputMessage="1" showErrorMessage="1" imeMode="on" sqref="P11 R11 B3:G5 E8:F8 P8:S10 J4 J6 K7:K8 K5 K12 P4:S6 H9 K3 N7 J9 K10 A12:F12 J11 I3 I8 N12"/>
    <dataValidation operator="greaterThanOrEqual" allowBlank="1" showInputMessage="1" showErrorMessage="1" error="数値以外入力不可！" imeMode="halfAlpha" sqref="E15:S59"/>
  </dataValidations>
  <printOptions/>
  <pageMargins left="0.7" right="0.7" top="0.75" bottom="0.75" header="0.3" footer="0.3"/>
  <pageSetup fitToHeight="1" fitToWidth="1" horizontalDpi="600" verticalDpi="600" orientation="portrait" paperSize="9" scale="80" r:id="rId1"/>
  <ignoredErrors>
    <ignoredError sqref="B19:B24 B29:B34 B45 B51 B54:B55 B56:B58" numberStoredAsText="1"/>
    <ignoredError sqref="P4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A1:S83"/>
  <sheetViews>
    <sheetView showGridLines="0" showZeros="0" zoomScalePageLayoutView="0" workbookViewId="0" topLeftCell="A1">
      <selection activeCell="A3" sqref="A3:E4"/>
    </sheetView>
  </sheetViews>
  <sheetFormatPr defaultColWidth="9.00390625" defaultRowHeight="13.5"/>
  <cols>
    <col min="1" max="1" width="3.50390625" style="412" customWidth="1"/>
    <col min="2" max="2" width="5.625" style="412" customWidth="1"/>
    <col min="3" max="3" width="9.00390625" style="412" customWidth="1"/>
    <col min="4" max="4" width="3.875" style="412" customWidth="1"/>
    <col min="5" max="17" width="6.25390625" style="412" customWidth="1"/>
    <col min="18" max="19" width="6.375" style="412" customWidth="1"/>
    <col min="20" max="16384" width="9.00390625" style="412" customWidth="1"/>
  </cols>
  <sheetData>
    <row r="1" spans="1:19" ht="13.5">
      <c r="A1" s="578" t="s">
        <v>493</v>
      </c>
      <c r="B1" s="579"/>
      <c r="C1" s="579"/>
      <c r="D1" s="579"/>
      <c r="E1" s="579"/>
      <c r="F1" s="579"/>
      <c r="G1" s="579"/>
      <c r="H1" s="1730" t="s">
        <v>494</v>
      </c>
      <c r="I1" s="1730"/>
      <c r="J1" s="1730"/>
      <c r="K1" s="1730"/>
      <c r="L1" s="1730"/>
      <c r="M1" s="1730"/>
      <c r="N1" s="1730"/>
      <c r="O1" s="1730"/>
      <c r="P1" s="1730"/>
      <c r="Q1" s="579"/>
      <c r="R1" s="579"/>
      <c r="S1" s="579"/>
    </row>
    <row r="2" spans="1:19" ht="13.5" customHeight="1" thickBot="1">
      <c r="A2" s="578" t="s">
        <v>495</v>
      </c>
      <c r="B2" s="579"/>
      <c r="C2" s="579"/>
      <c r="D2" s="579"/>
      <c r="E2" s="579"/>
      <c r="F2" s="579"/>
      <c r="G2" s="579"/>
      <c r="H2" s="1731"/>
      <c r="I2" s="1731"/>
      <c r="J2" s="1731"/>
      <c r="K2" s="1731"/>
      <c r="L2" s="1731"/>
      <c r="M2" s="1731"/>
      <c r="N2" s="1731"/>
      <c r="O2" s="1731"/>
      <c r="P2" s="1731"/>
      <c r="Q2" s="1773" t="s">
        <v>805</v>
      </c>
      <c r="R2" s="1773"/>
      <c r="S2" s="1773"/>
    </row>
    <row r="3" spans="1:19" ht="13.5" customHeight="1">
      <c r="A3" s="1733" t="s">
        <v>89</v>
      </c>
      <c r="B3" s="1736">
        <f>'青森市'!V2</f>
        <v>0</v>
      </c>
      <c r="C3" s="1737"/>
      <c r="D3" s="1737"/>
      <c r="E3" s="1737"/>
      <c r="F3" s="1737"/>
      <c r="G3" s="1738"/>
      <c r="H3" s="1059" t="s">
        <v>497</v>
      </c>
      <c r="I3" s="1060"/>
      <c r="J3" s="1061" t="s">
        <v>498</v>
      </c>
      <c r="K3" s="1742">
        <f>'青森市'!C2</f>
        <v>0</v>
      </c>
      <c r="L3" s="1742"/>
      <c r="M3" s="1742"/>
      <c r="N3" s="1744" t="s">
        <v>499</v>
      </c>
      <c r="O3" s="1745"/>
      <c r="P3" s="1746" t="s">
        <v>500</v>
      </c>
      <c r="Q3" s="1747"/>
      <c r="R3" s="1748" t="s">
        <v>501</v>
      </c>
      <c r="S3" s="1749"/>
    </row>
    <row r="4" spans="1:19" ht="13.5" customHeight="1">
      <c r="A4" s="1734"/>
      <c r="B4" s="1739"/>
      <c r="C4" s="1740"/>
      <c r="D4" s="1740"/>
      <c r="E4" s="1740"/>
      <c r="F4" s="1740"/>
      <c r="G4" s="1741"/>
      <c r="H4" s="1750">
        <f>'青森市'!P2</f>
        <v>0</v>
      </c>
      <c r="I4" s="1751"/>
      <c r="J4" s="1062"/>
      <c r="K4" s="1743"/>
      <c r="L4" s="1743"/>
      <c r="M4" s="1743"/>
      <c r="N4" s="1754" t="s">
        <v>501</v>
      </c>
      <c r="O4" s="1755"/>
      <c r="P4" s="1718">
        <f>'青森市'!I2</f>
        <v>0</v>
      </c>
      <c r="Q4" s="1719"/>
      <c r="R4" s="1719"/>
      <c r="S4" s="1720"/>
    </row>
    <row r="5" spans="1:19" ht="13.5" customHeight="1">
      <c r="A5" s="1734"/>
      <c r="B5" s="1739"/>
      <c r="C5" s="1740"/>
      <c r="D5" s="1740"/>
      <c r="E5" s="1740"/>
      <c r="F5" s="1740"/>
      <c r="G5" s="1741"/>
      <c r="H5" s="1750"/>
      <c r="I5" s="1751"/>
      <c r="J5" s="1063" t="s">
        <v>502</v>
      </c>
      <c r="K5" s="1774"/>
      <c r="L5" s="1774"/>
      <c r="M5" s="1774"/>
      <c r="N5" s="1774"/>
      <c r="O5" s="1775"/>
      <c r="P5" s="1718"/>
      <c r="Q5" s="1719"/>
      <c r="R5" s="1719"/>
      <c r="S5" s="1720"/>
    </row>
    <row r="6" spans="1:19" ht="13.5" customHeight="1">
      <c r="A6" s="1735"/>
      <c r="B6" s="1726"/>
      <c r="C6" s="1727"/>
      <c r="D6" s="1727"/>
      <c r="E6" s="1727"/>
      <c r="F6" s="1727"/>
      <c r="G6" s="1727"/>
      <c r="H6" s="1750"/>
      <c r="I6" s="1751"/>
      <c r="J6" s="1081"/>
      <c r="K6" s="1774"/>
      <c r="L6" s="1774"/>
      <c r="M6" s="1774"/>
      <c r="N6" s="1774"/>
      <c r="O6" s="1775"/>
      <c r="P6" s="1721"/>
      <c r="Q6" s="1722"/>
      <c r="R6" s="1722"/>
      <c r="S6" s="1723"/>
    </row>
    <row r="7" spans="1:19" ht="13.5" customHeight="1">
      <c r="A7" s="1065" t="s">
        <v>503</v>
      </c>
      <c r="B7" s="1066"/>
      <c r="C7" s="1728">
        <f>SUM('青森市.:八戸市・三戸郡'!A8:D10)</f>
        <v>0</v>
      </c>
      <c r="D7" s="1729"/>
      <c r="E7" s="1067" t="s">
        <v>504</v>
      </c>
      <c r="F7" s="1067"/>
      <c r="G7" s="1067"/>
      <c r="H7" s="1752"/>
      <c r="I7" s="1753"/>
      <c r="J7" s="1068" t="s">
        <v>505</v>
      </c>
      <c r="K7" s="1672"/>
      <c r="L7" s="1672"/>
      <c r="M7" s="1069" t="s">
        <v>506</v>
      </c>
      <c r="N7" s="1672"/>
      <c r="O7" s="1673"/>
      <c r="P7" s="1067" t="s">
        <v>507</v>
      </c>
      <c r="Q7" s="1067"/>
      <c r="R7" s="1067"/>
      <c r="S7" s="1070"/>
    </row>
    <row r="8" spans="1:19" ht="13.5" customHeight="1">
      <c r="A8" s="1686">
        <f>SUM(S26,S31,S37,S48,S56,S58,S66)</f>
        <v>0</v>
      </c>
      <c r="B8" s="1687"/>
      <c r="C8" s="1687"/>
      <c r="D8" s="1688"/>
      <c r="E8" s="1692">
        <v>0</v>
      </c>
      <c r="F8" s="1693"/>
      <c r="G8" s="1694"/>
      <c r="H8" s="1071" t="s">
        <v>508</v>
      </c>
      <c r="I8" s="1072"/>
      <c r="J8" s="1073" t="s">
        <v>509</v>
      </c>
      <c r="K8" s="1695">
        <f>'青森市'!M2</f>
        <v>0</v>
      </c>
      <c r="L8" s="1695"/>
      <c r="M8" s="1695"/>
      <c r="N8" s="1695"/>
      <c r="O8" s="1696"/>
      <c r="P8" s="1699"/>
      <c r="Q8" s="1700"/>
      <c r="R8" s="1700"/>
      <c r="S8" s="1701"/>
    </row>
    <row r="9" spans="1:19" ht="13.5" customHeight="1">
      <c r="A9" s="1686"/>
      <c r="B9" s="1687"/>
      <c r="C9" s="1687"/>
      <c r="D9" s="1688"/>
      <c r="E9" s="1692"/>
      <c r="F9" s="1693"/>
      <c r="G9" s="1694"/>
      <c r="H9" s="1796"/>
      <c r="I9" s="1797"/>
      <c r="J9" s="1074"/>
      <c r="K9" s="1697"/>
      <c r="L9" s="1697"/>
      <c r="M9" s="1697"/>
      <c r="N9" s="1697"/>
      <c r="O9" s="1698"/>
      <c r="P9" s="1699"/>
      <c r="Q9" s="1700"/>
      <c r="R9" s="1700"/>
      <c r="S9" s="1701"/>
    </row>
    <row r="10" spans="1:19" ht="13.5" customHeight="1">
      <c r="A10" s="1689"/>
      <c r="B10" s="1690"/>
      <c r="C10" s="1690"/>
      <c r="D10" s="1691"/>
      <c r="E10" s="1075"/>
      <c r="F10" s="1109" t="s">
        <v>510</v>
      </c>
      <c r="G10" s="1076" t="s">
        <v>511</v>
      </c>
      <c r="H10" s="1796"/>
      <c r="I10" s="1797"/>
      <c r="J10" s="1077" t="s">
        <v>502</v>
      </c>
      <c r="K10" s="1709"/>
      <c r="L10" s="1709"/>
      <c r="M10" s="1709"/>
      <c r="N10" s="1709"/>
      <c r="O10" s="1710"/>
      <c r="P10" s="1702"/>
      <c r="Q10" s="1703"/>
      <c r="R10" s="1703"/>
      <c r="S10" s="1704"/>
    </row>
    <row r="11" spans="1:19" ht="13.5" customHeight="1">
      <c r="A11" s="1078" t="s">
        <v>512</v>
      </c>
      <c r="B11" s="1067"/>
      <c r="C11" s="1066"/>
      <c r="D11" s="1079"/>
      <c r="E11" s="1067" t="s">
        <v>513</v>
      </c>
      <c r="F11" s="1067"/>
      <c r="G11" s="1067"/>
      <c r="H11" s="1796"/>
      <c r="I11" s="1797"/>
      <c r="J11" s="1080"/>
      <c r="K11" s="1709"/>
      <c r="L11" s="1709"/>
      <c r="M11" s="1709"/>
      <c r="N11" s="1709"/>
      <c r="O11" s="1710"/>
      <c r="P11" s="1711" t="s">
        <v>514</v>
      </c>
      <c r="Q11" s="1712"/>
      <c r="R11" s="1711" t="s">
        <v>515</v>
      </c>
      <c r="S11" s="1713"/>
    </row>
    <row r="12" spans="1:19" ht="13.5">
      <c r="A12" s="1714"/>
      <c r="B12" s="1715"/>
      <c r="C12" s="1715"/>
      <c r="D12" s="1716"/>
      <c r="E12" s="1717"/>
      <c r="F12" s="1715"/>
      <c r="G12" s="1716"/>
      <c r="H12" s="1798"/>
      <c r="I12" s="1799"/>
      <c r="J12" s="1068" t="s">
        <v>505</v>
      </c>
      <c r="K12" s="1672"/>
      <c r="L12" s="1672"/>
      <c r="M12" s="1069" t="s">
        <v>506</v>
      </c>
      <c r="N12" s="1672"/>
      <c r="O12" s="1673"/>
      <c r="P12" s="1674" t="s">
        <v>516</v>
      </c>
      <c r="Q12" s="1674"/>
      <c r="R12" s="1675" t="s">
        <v>517</v>
      </c>
      <c r="S12" s="1676"/>
    </row>
    <row r="13" spans="1:19" ht="13.5" customHeight="1">
      <c r="A13" s="580"/>
      <c r="B13" s="718"/>
      <c r="C13" s="719"/>
      <c r="D13" s="719"/>
      <c r="E13" s="1821" t="s">
        <v>518</v>
      </c>
      <c r="F13" s="1821"/>
      <c r="G13" s="1822"/>
      <c r="H13" s="1759" t="s">
        <v>574</v>
      </c>
      <c r="I13" s="1760"/>
      <c r="J13" s="1813" t="s">
        <v>935</v>
      </c>
      <c r="K13" s="1814"/>
      <c r="L13" s="1759" t="s">
        <v>936</v>
      </c>
      <c r="M13" s="1760"/>
      <c r="N13" s="1759" t="s">
        <v>937</v>
      </c>
      <c r="O13" s="1760"/>
      <c r="P13" s="1815" t="s">
        <v>938</v>
      </c>
      <c r="Q13" s="1816"/>
      <c r="R13" s="1807" t="s">
        <v>806</v>
      </c>
      <c r="S13" s="1808"/>
    </row>
    <row r="14" spans="1:19" ht="13.5" customHeight="1">
      <c r="A14" s="720"/>
      <c r="B14" s="584" t="s">
        <v>56</v>
      </c>
      <c r="C14" s="585" t="s">
        <v>57</v>
      </c>
      <c r="D14" s="586"/>
      <c r="E14" s="586" t="s">
        <v>525</v>
      </c>
      <c r="F14" s="587"/>
      <c r="G14" s="913" t="s">
        <v>526</v>
      </c>
      <c r="H14" s="721" t="s">
        <v>142</v>
      </c>
      <c r="I14" s="722" t="s">
        <v>527</v>
      </c>
      <c r="J14" s="583" t="s">
        <v>142</v>
      </c>
      <c r="K14" s="723" t="s">
        <v>527</v>
      </c>
      <c r="L14" s="582" t="s">
        <v>142</v>
      </c>
      <c r="M14" s="722" t="s">
        <v>527</v>
      </c>
      <c r="N14" s="590" t="s">
        <v>142</v>
      </c>
      <c r="O14" s="588" t="s">
        <v>527</v>
      </c>
      <c r="P14" s="590" t="s">
        <v>142</v>
      </c>
      <c r="Q14" s="588" t="s">
        <v>527</v>
      </c>
      <c r="R14" s="591" t="s">
        <v>528</v>
      </c>
      <c r="S14" s="592" t="s">
        <v>444</v>
      </c>
    </row>
    <row r="15" spans="1:19" ht="13.5" customHeight="1">
      <c r="A15" s="1661" t="s">
        <v>807</v>
      </c>
      <c r="B15" s="1271" t="s">
        <v>939</v>
      </c>
      <c r="C15" s="1281" t="s">
        <v>940</v>
      </c>
      <c r="D15" s="1266" t="s">
        <v>884</v>
      </c>
      <c r="E15" s="752">
        <f>'三戸郡・八戸市'!E17</f>
        <v>2360</v>
      </c>
      <c r="F15" s="1179"/>
      <c r="G15" s="1267">
        <f>'三戸郡・八戸市'!F17</f>
        <v>0</v>
      </c>
      <c r="H15" s="964"/>
      <c r="I15" s="965"/>
      <c r="J15" s="1268"/>
      <c r="K15" s="965"/>
      <c r="L15" s="964"/>
      <c r="M15" s="965"/>
      <c r="N15" s="964"/>
      <c r="O15" s="1269"/>
      <c r="P15" s="964"/>
      <c r="Q15" s="1269"/>
      <c r="R15" s="1270">
        <f>E15</f>
        <v>2360</v>
      </c>
      <c r="S15" s="948">
        <f>G15</f>
        <v>0</v>
      </c>
    </row>
    <row r="16" spans="1:19" ht="13.5">
      <c r="A16" s="1662"/>
      <c r="B16" s="1347" t="s">
        <v>31</v>
      </c>
      <c r="C16" s="1802" t="s">
        <v>941</v>
      </c>
      <c r="D16" s="1803"/>
      <c r="E16" s="1173"/>
      <c r="F16" s="1180"/>
      <c r="G16" s="614"/>
      <c r="H16" s="731"/>
      <c r="I16" s="732"/>
      <c r="J16" s="733">
        <f>'三戸郡・八戸市'!I17</f>
        <v>1700</v>
      </c>
      <c r="K16" s="614">
        <f>'三戸郡・八戸市'!J17</f>
        <v>0</v>
      </c>
      <c r="L16" s="731">
        <f>'三戸郡・八戸市'!M17</f>
        <v>450</v>
      </c>
      <c r="M16" s="614">
        <f>'三戸郡・八戸市'!N17</f>
        <v>0</v>
      </c>
      <c r="N16" s="731">
        <f>'三戸郡・八戸市'!I26</f>
        <v>850</v>
      </c>
      <c r="O16" s="614">
        <f>'三戸郡・八戸市'!J26</f>
        <v>0</v>
      </c>
      <c r="P16" s="731">
        <f>'三戸郡・八戸市'!M26</f>
        <v>300</v>
      </c>
      <c r="Q16" s="614">
        <f>'三戸郡・八戸市'!N26</f>
        <v>0</v>
      </c>
      <c r="R16" s="709">
        <f>SUM(E16,J16,L16,N16,P16)</f>
        <v>3300</v>
      </c>
      <c r="S16" s="605">
        <f>SUM(G16,K16,M16,O16,Q16)</f>
        <v>0</v>
      </c>
    </row>
    <row r="17" spans="1:19" ht="13.5">
      <c r="A17" s="1662"/>
      <c r="B17" s="791" t="s">
        <v>942</v>
      </c>
      <c r="C17" s="1802" t="s">
        <v>943</v>
      </c>
      <c r="D17" s="1804"/>
      <c r="E17" s="1173">
        <f>E15</f>
        <v>2360</v>
      </c>
      <c r="F17" s="1140"/>
      <c r="G17" s="1297">
        <f>G15</f>
        <v>0</v>
      </c>
      <c r="H17" s="731"/>
      <c r="I17" s="732"/>
      <c r="J17" s="733"/>
      <c r="K17" s="614"/>
      <c r="L17" s="731"/>
      <c r="M17" s="614"/>
      <c r="N17" s="731"/>
      <c r="O17" s="614"/>
      <c r="P17" s="731"/>
      <c r="Q17" s="614"/>
      <c r="R17" s="709">
        <f>SUM(R15:R16)</f>
        <v>5660</v>
      </c>
      <c r="S17" s="622">
        <f>SUM(S15:S16)</f>
        <v>0</v>
      </c>
    </row>
    <row r="18" spans="1:19" ht="13.5">
      <c r="A18" s="1662"/>
      <c r="B18" s="791" t="s">
        <v>986</v>
      </c>
      <c r="C18" s="1802" t="s">
        <v>987</v>
      </c>
      <c r="D18" s="1789"/>
      <c r="E18" s="1173">
        <f>'三戸郡・八戸市'!E22</f>
        <v>20</v>
      </c>
      <c r="F18" s="1140"/>
      <c r="G18" s="596">
        <f>'三戸郡・八戸市'!F22</f>
        <v>0</v>
      </c>
      <c r="H18" s="731"/>
      <c r="I18" s="732"/>
      <c r="J18" s="733"/>
      <c r="K18" s="614"/>
      <c r="L18" s="731"/>
      <c r="M18" s="614"/>
      <c r="N18" s="731"/>
      <c r="O18" s="614"/>
      <c r="P18" s="731"/>
      <c r="Q18" s="614"/>
      <c r="R18" s="709">
        <f>E18</f>
        <v>20</v>
      </c>
      <c r="S18" s="799">
        <f>G18</f>
        <v>0</v>
      </c>
    </row>
    <row r="19" spans="1:19" ht="13.5">
      <c r="A19" s="1662"/>
      <c r="B19" s="791" t="s">
        <v>991</v>
      </c>
      <c r="C19" s="1802" t="s">
        <v>992</v>
      </c>
      <c r="D19" s="1789"/>
      <c r="E19" s="1173">
        <f>'三戸郡・八戸市'!E21</f>
        <v>20</v>
      </c>
      <c r="F19" s="1140"/>
      <c r="G19" s="596">
        <f>'三戸郡・八戸市'!F21</f>
        <v>0</v>
      </c>
      <c r="H19" s="731"/>
      <c r="I19" s="732"/>
      <c r="J19" s="733"/>
      <c r="K19" s="614"/>
      <c r="L19" s="731"/>
      <c r="M19" s="614"/>
      <c r="N19" s="731"/>
      <c r="O19" s="614"/>
      <c r="P19" s="731"/>
      <c r="Q19" s="614"/>
      <c r="R19" s="709">
        <f>E19</f>
        <v>20</v>
      </c>
      <c r="S19" s="799">
        <f>G19</f>
        <v>0</v>
      </c>
    </row>
    <row r="20" spans="1:19" ht="13.5">
      <c r="A20" s="1662"/>
      <c r="B20" s="1272" t="s">
        <v>944</v>
      </c>
      <c r="C20" s="1282" t="s">
        <v>809</v>
      </c>
      <c r="D20" s="724" t="s">
        <v>884</v>
      </c>
      <c r="E20" s="1173">
        <f>'三戸郡・八戸市'!E18</f>
        <v>1630</v>
      </c>
      <c r="F20" s="1140"/>
      <c r="G20" s="596">
        <f>'三戸郡・八戸市'!F18</f>
        <v>0</v>
      </c>
      <c r="H20" s="731"/>
      <c r="I20" s="732"/>
      <c r="J20" s="733"/>
      <c r="K20" s="732"/>
      <c r="L20" s="731"/>
      <c r="M20" s="732"/>
      <c r="N20" s="731"/>
      <c r="O20" s="734"/>
      <c r="P20" s="731"/>
      <c r="Q20" s="734"/>
      <c r="R20" s="709">
        <f>E20</f>
        <v>1630</v>
      </c>
      <c r="S20" s="735">
        <f>G20</f>
        <v>0</v>
      </c>
    </row>
    <row r="21" spans="1:19" ht="13.5">
      <c r="A21" s="1662"/>
      <c r="B21" s="1348" t="s">
        <v>31</v>
      </c>
      <c r="C21" s="1835" t="s">
        <v>945</v>
      </c>
      <c r="D21" s="1836"/>
      <c r="E21" s="752"/>
      <c r="F21" s="1179"/>
      <c r="G21" s="1277"/>
      <c r="H21" s="743"/>
      <c r="I21" s="741"/>
      <c r="J21" s="742">
        <f>'三戸郡・八戸市'!I18</f>
        <v>1310</v>
      </c>
      <c r="K21" s="1267">
        <f>'三戸郡・八戸市'!J18</f>
        <v>0</v>
      </c>
      <c r="L21" s="865">
        <f>'三戸郡・八戸市'!M18</f>
        <v>380</v>
      </c>
      <c r="M21" s="1267">
        <f>'三戸郡・八戸市'!N18</f>
        <v>0</v>
      </c>
      <c r="N21" s="743">
        <f>'三戸郡・八戸市'!I27</f>
        <v>900</v>
      </c>
      <c r="O21" s="1267">
        <f>'三戸郡・八戸市'!J27</f>
        <v>0</v>
      </c>
      <c r="P21" s="743">
        <f>'三戸郡・八戸市'!M27</f>
        <v>300</v>
      </c>
      <c r="Q21" s="1267">
        <f>'三戸郡・八戸市'!N27</f>
        <v>0</v>
      </c>
      <c r="R21" s="1270">
        <f>SUM(E21,J21,L21,N21,P21)</f>
        <v>2890</v>
      </c>
      <c r="S21" s="1278">
        <f>SUM(G21,K21,M21,O21,Q21)</f>
        <v>0</v>
      </c>
    </row>
    <row r="22" spans="1:19" ht="13.5">
      <c r="A22" s="1662"/>
      <c r="B22" s="795" t="s">
        <v>946</v>
      </c>
      <c r="C22" s="1802" t="s">
        <v>947</v>
      </c>
      <c r="D22" s="1804"/>
      <c r="E22" s="1173">
        <f>E20</f>
        <v>1630</v>
      </c>
      <c r="F22" s="1180"/>
      <c r="G22" s="1119">
        <f>G20</f>
        <v>0</v>
      </c>
      <c r="H22" s="731"/>
      <c r="I22" s="1148"/>
      <c r="J22" s="733"/>
      <c r="K22" s="614"/>
      <c r="L22" s="1275"/>
      <c r="M22" s="614"/>
      <c r="N22" s="731"/>
      <c r="O22" s="614"/>
      <c r="P22" s="731"/>
      <c r="Q22" s="614"/>
      <c r="R22" s="709">
        <f>SUM(R20:R21)</f>
        <v>4520</v>
      </c>
      <c r="S22" s="622">
        <f>SUM(S20:S21)</f>
        <v>0</v>
      </c>
    </row>
    <row r="23" spans="1:19" ht="13.5">
      <c r="A23" s="1662"/>
      <c r="B23" s="791" t="s">
        <v>1016</v>
      </c>
      <c r="C23" s="1282" t="s">
        <v>837</v>
      </c>
      <c r="D23" s="724" t="s">
        <v>884</v>
      </c>
      <c r="E23" s="1149">
        <f>'三戸郡・八戸市'!E19</f>
        <v>760</v>
      </c>
      <c r="F23" s="1140"/>
      <c r="G23" s="596">
        <f>'三戸郡・八戸市'!F19</f>
        <v>0</v>
      </c>
      <c r="H23" s="725"/>
      <c r="I23" s="1290"/>
      <c r="J23" s="727"/>
      <c r="K23" s="596"/>
      <c r="L23" s="1291"/>
      <c r="M23" s="596"/>
      <c r="N23" s="725"/>
      <c r="O23" s="596"/>
      <c r="P23" s="725"/>
      <c r="Q23" s="596"/>
      <c r="R23" s="729">
        <f>E23</f>
        <v>760</v>
      </c>
      <c r="S23" s="799">
        <f>G23</f>
        <v>0</v>
      </c>
    </row>
    <row r="24" spans="1:19" ht="13.5">
      <c r="A24" s="1662"/>
      <c r="B24" s="758" t="s">
        <v>31</v>
      </c>
      <c r="C24" s="1802" t="s">
        <v>1018</v>
      </c>
      <c r="D24" s="1803"/>
      <c r="E24" s="1149"/>
      <c r="F24" s="1140"/>
      <c r="G24" s="1297"/>
      <c r="H24" s="725"/>
      <c r="I24" s="1290"/>
      <c r="J24" s="727">
        <f>'三戸郡・八戸市'!I19</f>
        <v>560</v>
      </c>
      <c r="K24" s="596">
        <f>'三戸郡・八戸市'!J19</f>
        <v>0</v>
      </c>
      <c r="L24" s="1291">
        <f>'三戸郡・八戸市'!M19</f>
        <v>130</v>
      </c>
      <c r="M24" s="596">
        <f>'三戸郡・八戸市'!N19</f>
        <v>0</v>
      </c>
      <c r="N24" s="725">
        <f>'三戸郡・八戸市'!I28</f>
        <v>480</v>
      </c>
      <c r="O24" s="596">
        <f>'三戸郡・八戸市'!J28</f>
        <v>0</v>
      </c>
      <c r="P24" s="725">
        <f>'三戸郡・八戸市'!M28</f>
        <v>150</v>
      </c>
      <c r="Q24" s="596">
        <f>'三戸郡・八戸市'!N28</f>
        <v>0</v>
      </c>
      <c r="R24" s="1270">
        <f>SUM(E24,J24,L24,N24,P24)</f>
        <v>1320</v>
      </c>
      <c r="S24" s="1278">
        <f>SUM(G24,K24,M24,O24,Q24)</f>
        <v>0</v>
      </c>
    </row>
    <row r="25" spans="1:19" ht="13.5">
      <c r="A25" s="1662"/>
      <c r="B25" s="791" t="s">
        <v>1017</v>
      </c>
      <c r="C25" s="1802" t="s">
        <v>1019</v>
      </c>
      <c r="D25" s="1804"/>
      <c r="E25" s="1149">
        <f>E23</f>
        <v>760</v>
      </c>
      <c r="F25" s="1140"/>
      <c r="G25" s="1297">
        <f>G23</f>
        <v>0</v>
      </c>
      <c r="H25" s="725"/>
      <c r="I25" s="1290"/>
      <c r="J25" s="727"/>
      <c r="K25" s="596"/>
      <c r="L25" s="1291"/>
      <c r="M25" s="596"/>
      <c r="N25" s="725"/>
      <c r="O25" s="596"/>
      <c r="P25" s="725"/>
      <c r="Q25" s="596"/>
      <c r="R25" s="709">
        <f>SUM(R23:R24)</f>
        <v>2080</v>
      </c>
      <c r="S25" s="622">
        <f>SUM(S23:S24)</f>
        <v>0</v>
      </c>
    </row>
    <row r="26" spans="1:19" ht="13.5">
      <c r="A26" s="1662"/>
      <c r="B26" s="791" t="s">
        <v>988</v>
      </c>
      <c r="C26" s="737" t="s">
        <v>579</v>
      </c>
      <c r="D26" s="1288"/>
      <c r="E26" s="1149">
        <f>SUM(E17,E18,E19,E22,E25)</f>
        <v>4790</v>
      </c>
      <c r="F26" s="1140"/>
      <c r="G26" s="1297">
        <f>SUM(G17,G18,G19,G22,G25)</f>
        <v>0</v>
      </c>
      <c r="H26" s="725"/>
      <c r="I26" s="1290"/>
      <c r="J26" s="727">
        <f aca="true" t="shared" si="0" ref="J26:Q26">SUM(J15:J25)</f>
        <v>3570</v>
      </c>
      <c r="K26" s="1297">
        <f t="shared" si="0"/>
        <v>0</v>
      </c>
      <c r="L26" s="1291">
        <f t="shared" si="0"/>
        <v>960</v>
      </c>
      <c r="M26" s="1297">
        <f t="shared" si="0"/>
        <v>0</v>
      </c>
      <c r="N26" s="725">
        <f t="shared" si="0"/>
        <v>2230</v>
      </c>
      <c r="O26" s="1297">
        <f t="shared" si="0"/>
        <v>0</v>
      </c>
      <c r="P26" s="725">
        <f t="shared" si="0"/>
        <v>750</v>
      </c>
      <c r="Q26" s="1297">
        <f t="shared" si="0"/>
        <v>0</v>
      </c>
      <c r="R26" s="729">
        <f>SUM(E26,J26,L26,N26,P26)</f>
        <v>12300</v>
      </c>
      <c r="S26" s="1289">
        <f>SUM(G26,K26,M26,O26,Q26)</f>
        <v>0</v>
      </c>
    </row>
    <row r="27" spans="1:19" ht="13.5">
      <c r="A27" s="1662"/>
      <c r="B27" s="1276"/>
      <c r="C27" s="1292"/>
      <c r="D27" s="1293"/>
      <c r="E27" s="752"/>
      <c r="F27" s="1179"/>
      <c r="G27" s="1267"/>
      <c r="H27" s="964"/>
      <c r="I27" s="1294"/>
      <c r="J27" s="1268"/>
      <c r="K27" s="1267"/>
      <c r="L27" s="1295"/>
      <c r="M27" s="1267"/>
      <c r="N27" s="964"/>
      <c r="O27" s="1267"/>
      <c r="P27" s="964"/>
      <c r="Q27" s="1267"/>
      <c r="R27" s="1270"/>
      <c r="S27" s="1296"/>
    </row>
    <row r="28" spans="1:19" ht="13.5">
      <c r="A28" s="1662"/>
      <c r="B28" s="1298"/>
      <c r="C28" s="1805" t="s">
        <v>574</v>
      </c>
      <c r="D28" s="1806"/>
      <c r="E28" s="1299"/>
      <c r="F28" s="1180"/>
      <c r="G28" s="614"/>
      <c r="H28" s="731"/>
      <c r="I28" s="1148"/>
      <c r="J28" s="733"/>
      <c r="K28" s="614"/>
      <c r="L28" s="1275"/>
      <c r="M28" s="614"/>
      <c r="N28" s="731"/>
      <c r="O28" s="614"/>
      <c r="P28" s="731"/>
      <c r="Q28" s="614"/>
      <c r="R28" s="709"/>
      <c r="S28" s="622"/>
    </row>
    <row r="29" spans="1:19" ht="13.5">
      <c r="A29" s="1662"/>
      <c r="B29" s="1272">
        <v>3696</v>
      </c>
      <c r="C29" s="1280" t="s">
        <v>810</v>
      </c>
      <c r="D29" s="724"/>
      <c r="E29" s="1149"/>
      <c r="F29" s="1140"/>
      <c r="G29" s="596"/>
      <c r="H29" s="725">
        <f>'三戸郡・八戸市'!Y28</f>
        <v>890</v>
      </c>
      <c r="I29" s="596">
        <f>'三戸郡・八戸市'!Z28</f>
        <v>0</v>
      </c>
      <c r="J29" s="727"/>
      <c r="K29" s="726"/>
      <c r="L29" s="725"/>
      <c r="M29" s="726"/>
      <c r="N29" s="725"/>
      <c r="O29" s="728"/>
      <c r="P29" s="725"/>
      <c r="Q29" s="728"/>
      <c r="R29" s="729">
        <f>SUM(E29,H29)</f>
        <v>890</v>
      </c>
      <c r="S29" s="735">
        <f>SUM(G29,I29)</f>
        <v>0</v>
      </c>
    </row>
    <row r="30" spans="1:19" ht="13.5" customHeight="1">
      <c r="A30" s="1662"/>
      <c r="B30" s="1273" t="s">
        <v>811</v>
      </c>
      <c r="C30" s="906" t="s">
        <v>812</v>
      </c>
      <c r="D30" s="724"/>
      <c r="E30" s="1173"/>
      <c r="F30" s="1140"/>
      <c r="G30" s="596"/>
      <c r="H30" s="731">
        <f>'三戸郡・八戸市'!Y29</f>
        <v>850</v>
      </c>
      <c r="I30" s="596">
        <f>'三戸郡・八戸市'!Z29</f>
        <v>0</v>
      </c>
      <c r="J30" s="733"/>
      <c r="K30" s="732"/>
      <c r="L30" s="731"/>
      <c r="M30" s="732"/>
      <c r="N30" s="731"/>
      <c r="O30" s="734"/>
      <c r="P30" s="731"/>
      <c r="Q30" s="734"/>
      <c r="R30" s="709">
        <f>SUM(E30,H30)</f>
        <v>850</v>
      </c>
      <c r="S30" s="735">
        <f>SUM(G30,I30)</f>
        <v>0</v>
      </c>
    </row>
    <row r="31" spans="1:19" ht="13.5" customHeight="1">
      <c r="A31" s="1662"/>
      <c r="B31" s="795" t="s">
        <v>815</v>
      </c>
      <c r="C31" s="737" t="s">
        <v>579</v>
      </c>
      <c r="D31" s="608"/>
      <c r="E31" s="1173">
        <f>SUM(E29:E30)</f>
        <v>0</v>
      </c>
      <c r="F31" s="1180"/>
      <c r="G31" s="1120">
        <f>SUM(G29:G30)</f>
        <v>0</v>
      </c>
      <c r="H31" s="731">
        <f>SUM(H29:H30)</f>
        <v>1740</v>
      </c>
      <c r="I31" s="621">
        <f>SUM(I29:I30)</f>
        <v>0</v>
      </c>
      <c r="J31" s="1279"/>
      <c r="K31" s="621"/>
      <c r="L31" s="1279"/>
      <c r="M31" s="621"/>
      <c r="N31" s="1279"/>
      <c r="O31" s="621"/>
      <c r="P31" s="1279"/>
      <c r="Q31" s="621"/>
      <c r="R31" s="836">
        <f>SUM(E31,H31)</f>
        <v>1740</v>
      </c>
      <c r="S31" s="622">
        <f>SUM(G31,I31)</f>
        <v>0</v>
      </c>
    </row>
    <row r="32" spans="1:19" ht="13.5">
      <c r="A32" s="1662"/>
      <c r="B32" s="1274"/>
      <c r="C32" s="738"/>
      <c r="D32" s="739"/>
      <c r="E32" s="740"/>
      <c r="F32" s="1198"/>
      <c r="G32" s="839"/>
      <c r="H32" s="681"/>
      <c r="I32" s="741"/>
      <c r="J32" s="742"/>
      <c r="K32" s="741"/>
      <c r="L32" s="743"/>
      <c r="M32" s="741"/>
      <c r="N32" s="743"/>
      <c r="O32" s="744"/>
      <c r="P32" s="743"/>
      <c r="Q32" s="744"/>
      <c r="R32" s="745"/>
      <c r="S32" s="746"/>
    </row>
    <row r="33" spans="1:19" ht="13.5">
      <c r="A33" s="1662"/>
      <c r="B33" s="1256"/>
      <c r="C33" s="1257"/>
      <c r="D33" s="1258"/>
      <c r="E33" s="1259"/>
      <c r="F33" s="1260"/>
      <c r="G33" s="1261"/>
      <c r="H33" s="1679" t="s">
        <v>813</v>
      </c>
      <c r="I33" s="1680"/>
      <c r="J33" s="1262"/>
      <c r="K33" s="1263"/>
      <c r="L33" s="1264"/>
      <c r="M33" s="1263"/>
      <c r="N33" s="1264"/>
      <c r="O33" s="1263"/>
      <c r="P33" s="1264"/>
      <c r="Q33" s="1263"/>
      <c r="R33" s="1264"/>
      <c r="S33" s="1265"/>
    </row>
    <row r="34" spans="1:19" ht="13.5">
      <c r="A34" s="1662"/>
      <c r="B34" s="758" t="s">
        <v>816</v>
      </c>
      <c r="C34" s="661" t="s">
        <v>817</v>
      </c>
      <c r="D34" s="759"/>
      <c r="E34" s="1195"/>
      <c r="F34" s="1199"/>
      <c r="G34" s="1254"/>
      <c r="H34" s="1255">
        <f>'三戸郡・八戸市'!Q17</f>
        <v>1650</v>
      </c>
      <c r="I34" s="596">
        <f>'三戸郡・八戸市'!R17</f>
        <v>0</v>
      </c>
      <c r="J34" s="727"/>
      <c r="K34" s="726"/>
      <c r="L34" s="725"/>
      <c r="M34" s="726"/>
      <c r="N34" s="725"/>
      <c r="O34" s="728"/>
      <c r="P34" s="725"/>
      <c r="Q34" s="728"/>
      <c r="R34" s="729">
        <f aca="true" t="shared" si="1" ref="R34:S36">H34</f>
        <v>1650</v>
      </c>
      <c r="S34" s="735">
        <f t="shared" si="1"/>
        <v>0</v>
      </c>
    </row>
    <row r="35" spans="1:19" ht="13.5">
      <c r="A35" s="1662"/>
      <c r="B35" s="761" t="s">
        <v>26</v>
      </c>
      <c r="C35" s="661" t="s">
        <v>818</v>
      </c>
      <c r="D35" s="762"/>
      <c r="E35" s="763"/>
      <c r="F35" s="1200"/>
      <c r="G35" s="1196"/>
      <c r="H35" s="760">
        <f>'三戸郡・八戸市'!Q18</f>
        <v>1700</v>
      </c>
      <c r="I35" s="596">
        <f>'三戸郡・八戸市'!R18</f>
        <v>0</v>
      </c>
      <c r="J35" s="733"/>
      <c r="K35" s="732"/>
      <c r="L35" s="731"/>
      <c r="M35" s="732"/>
      <c r="N35" s="731"/>
      <c r="O35" s="734"/>
      <c r="P35" s="731"/>
      <c r="Q35" s="734"/>
      <c r="R35" s="709">
        <f t="shared" si="1"/>
        <v>1700</v>
      </c>
      <c r="S35" s="735">
        <f t="shared" si="1"/>
        <v>0</v>
      </c>
    </row>
    <row r="36" spans="1:19" ht="13.5">
      <c r="A36" s="1662"/>
      <c r="B36" s="761" t="s">
        <v>50</v>
      </c>
      <c r="C36" s="661" t="s">
        <v>819</v>
      </c>
      <c r="D36" s="762"/>
      <c r="E36" s="764"/>
      <c r="F36" s="1201"/>
      <c r="G36" s="1196"/>
      <c r="H36" s="673">
        <f>'三戸郡・八戸市'!Q19</f>
        <v>1400</v>
      </c>
      <c r="I36" s="596">
        <f>'三戸郡・八戸市'!R19</f>
        <v>0</v>
      </c>
      <c r="J36" s="733"/>
      <c r="K36" s="732"/>
      <c r="L36" s="731"/>
      <c r="M36" s="732"/>
      <c r="N36" s="731"/>
      <c r="O36" s="734"/>
      <c r="P36" s="731"/>
      <c r="Q36" s="734"/>
      <c r="R36" s="709">
        <f t="shared" si="1"/>
        <v>1400</v>
      </c>
      <c r="S36" s="735">
        <f t="shared" si="1"/>
        <v>0</v>
      </c>
    </row>
    <row r="37" spans="1:19" ht="13.5">
      <c r="A37" s="1662"/>
      <c r="B37" s="765" t="s">
        <v>815</v>
      </c>
      <c r="C37" s="1837" t="s">
        <v>1030</v>
      </c>
      <c r="D37" s="1838"/>
      <c r="E37" s="766"/>
      <c r="F37" s="1202"/>
      <c r="G37" s="1176"/>
      <c r="H37" s="731">
        <f>SUM(H34:H36)</f>
        <v>4750</v>
      </c>
      <c r="I37" s="621">
        <f>SUM(I34:I36)</f>
        <v>0</v>
      </c>
      <c r="J37" s="733"/>
      <c r="K37" s="732"/>
      <c r="L37" s="731"/>
      <c r="M37" s="732"/>
      <c r="N37" s="731"/>
      <c r="O37" s="734"/>
      <c r="P37" s="731"/>
      <c r="Q37" s="734"/>
      <c r="R37" s="709">
        <f>SUM(R34:R36)</f>
        <v>4750</v>
      </c>
      <c r="S37" s="622">
        <f>SUM(S34:S36)</f>
        <v>0</v>
      </c>
    </row>
    <row r="38" spans="1:19" ht="13.5" customHeight="1">
      <c r="A38" s="1662"/>
      <c r="B38" s="768"/>
      <c r="C38" s="769"/>
      <c r="D38" s="770"/>
      <c r="E38" s="1174"/>
      <c r="F38" s="1203"/>
      <c r="G38" s="1192"/>
      <c r="H38" s="743"/>
      <c r="I38" s="741"/>
      <c r="J38" s="742"/>
      <c r="K38" s="741"/>
      <c r="L38" s="743"/>
      <c r="M38" s="741"/>
      <c r="N38" s="743"/>
      <c r="O38" s="744"/>
      <c r="P38" s="743"/>
      <c r="Q38" s="744"/>
      <c r="R38" s="745"/>
      <c r="S38" s="746"/>
    </row>
    <row r="39" spans="1:19" ht="13.5">
      <c r="A39" s="1662"/>
      <c r="B39" s="771"/>
      <c r="C39" s="772" t="s">
        <v>820</v>
      </c>
      <c r="D39" s="773"/>
      <c r="E39" s="774"/>
      <c r="F39" s="774"/>
      <c r="G39" s="774"/>
      <c r="H39" s="775"/>
      <c r="I39" s="776"/>
      <c r="J39" s="777"/>
      <c r="K39" s="778">
        <f>IF(G41=0,E41,G41)</f>
        <v>63410</v>
      </c>
      <c r="L39" s="779" t="s">
        <v>821</v>
      </c>
      <c r="M39" s="780"/>
      <c r="N39" s="781"/>
      <c r="O39" s="780"/>
      <c r="P39" s="782"/>
      <c r="Q39" s="780"/>
      <c r="R39" s="783"/>
      <c r="S39" s="784"/>
    </row>
    <row r="40" spans="1:19" ht="13.5">
      <c r="A40" s="1662"/>
      <c r="B40" s="785"/>
      <c r="C40" s="786" t="s">
        <v>822</v>
      </c>
      <c r="D40" s="787"/>
      <c r="E40" s="788" t="s">
        <v>525</v>
      </c>
      <c r="F40" s="789"/>
      <c r="G40" s="1197" t="s">
        <v>823</v>
      </c>
      <c r="H40" s="1825" t="s">
        <v>822</v>
      </c>
      <c r="I40" s="1826"/>
      <c r="J40" s="789" t="s">
        <v>525</v>
      </c>
      <c r="K40" s="788" t="s">
        <v>823</v>
      </c>
      <c r="L40" s="1825" t="s">
        <v>822</v>
      </c>
      <c r="M40" s="1826"/>
      <c r="N40" s="789" t="s">
        <v>525</v>
      </c>
      <c r="O40" s="788" t="s">
        <v>823</v>
      </c>
      <c r="P40" s="1825" t="s">
        <v>822</v>
      </c>
      <c r="Q40" s="1826"/>
      <c r="R40" s="789" t="s">
        <v>525</v>
      </c>
      <c r="S40" s="790" t="s">
        <v>823</v>
      </c>
    </row>
    <row r="41" spans="1:19" ht="13.5">
      <c r="A41" s="1662"/>
      <c r="B41" s="791" t="s">
        <v>824</v>
      </c>
      <c r="C41" s="1827" t="s">
        <v>825</v>
      </c>
      <c r="D41" s="1828"/>
      <c r="E41" s="1152">
        <f>SUM(E42:E47,J41:J47,N41:N47,R41:R46)</f>
        <v>63410</v>
      </c>
      <c r="F41" s="1141"/>
      <c r="G41" s="1120">
        <f>SUM(G42:G47,K41:K47,O41:O47,S41:S46)</f>
        <v>0</v>
      </c>
      <c r="H41" s="1829" t="s">
        <v>826</v>
      </c>
      <c r="I41" s="1830"/>
      <c r="J41" s="792">
        <f>'三戸郡・八戸市'!U23</f>
        <v>2230</v>
      </c>
      <c r="K41" s="793">
        <f>'三戸郡・八戸市'!V23</f>
        <v>0</v>
      </c>
      <c r="L41" s="1831" t="s">
        <v>138</v>
      </c>
      <c r="M41" s="1832"/>
      <c r="N41" s="792">
        <f>'三戸郡・八戸市'!U30</f>
        <v>2450</v>
      </c>
      <c r="O41" s="793">
        <f>'三戸郡・八戸市'!V30</f>
        <v>0</v>
      </c>
      <c r="P41" s="1833" t="s">
        <v>985</v>
      </c>
      <c r="Q41" s="1834"/>
      <c r="R41" s="703">
        <f>'三戸郡・八戸市'!Y22</f>
        <v>3150</v>
      </c>
      <c r="S41" s="794">
        <f>'三戸郡・八戸市'!Z22</f>
        <v>0</v>
      </c>
    </row>
    <row r="42" spans="1:19" ht="13.5">
      <c r="A42" s="1662"/>
      <c r="B42" s="795"/>
      <c r="C42" s="796" t="s">
        <v>827</v>
      </c>
      <c r="D42" s="797"/>
      <c r="E42" s="1151">
        <f>'三戸郡・八戸市'!U17</f>
        <v>2080</v>
      </c>
      <c r="F42" s="1141"/>
      <c r="G42" s="793">
        <f>'三戸郡・八戸市'!V17</f>
        <v>0</v>
      </c>
      <c r="H42" s="1809" t="s">
        <v>828</v>
      </c>
      <c r="I42" s="1810"/>
      <c r="J42" s="798">
        <f>'三戸郡・八戸市'!U24</f>
        <v>2200</v>
      </c>
      <c r="K42" s="793">
        <f>'三戸郡・八戸市'!V24</f>
        <v>0</v>
      </c>
      <c r="L42" s="1811" t="s">
        <v>492</v>
      </c>
      <c r="M42" s="1812"/>
      <c r="N42" s="798">
        <f>'三戸郡・八戸市'!U31</f>
        <v>3100</v>
      </c>
      <c r="O42" s="793">
        <f>'三戸郡・八戸市'!V31</f>
        <v>0</v>
      </c>
      <c r="P42" s="1817" t="s">
        <v>829</v>
      </c>
      <c r="Q42" s="1818"/>
      <c r="R42" s="707">
        <f>'三戸郡・八戸市'!Y23</f>
        <v>1800</v>
      </c>
      <c r="S42" s="799">
        <f>'三戸郡・八戸市'!Z23</f>
        <v>0</v>
      </c>
    </row>
    <row r="43" spans="1:19" ht="13.5">
      <c r="A43" s="1662"/>
      <c r="B43" s="795"/>
      <c r="C43" s="796" t="s">
        <v>830</v>
      </c>
      <c r="D43" s="797"/>
      <c r="E43" s="1151">
        <f>'三戸郡・八戸市'!U18</f>
        <v>800</v>
      </c>
      <c r="F43" s="1141"/>
      <c r="G43" s="793">
        <f>'三戸郡・八戸市'!V18</f>
        <v>0</v>
      </c>
      <c r="H43" s="1823" t="s">
        <v>831</v>
      </c>
      <c r="I43" s="1824"/>
      <c r="J43" s="798">
        <f>'三戸郡・八戸市'!U25</f>
        <v>990</v>
      </c>
      <c r="K43" s="793">
        <f>'三戸郡・八戸市'!V25</f>
        <v>0</v>
      </c>
      <c r="L43" s="1811" t="s">
        <v>832</v>
      </c>
      <c r="M43" s="1812"/>
      <c r="N43" s="798">
        <f>'三戸郡・八戸市'!Y17</f>
        <v>3150</v>
      </c>
      <c r="O43" s="793">
        <f>'三戸郡・八戸市'!Z17</f>
        <v>0</v>
      </c>
      <c r="P43" s="1817" t="s">
        <v>833</v>
      </c>
      <c r="Q43" s="1818"/>
      <c r="R43" s="707">
        <f>'三戸郡・八戸市'!Y24</f>
        <v>2230</v>
      </c>
      <c r="S43" s="799">
        <f>'三戸郡・八戸市'!Z24</f>
        <v>0</v>
      </c>
    </row>
    <row r="44" spans="1:19" ht="13.5" customHeight="1">
      <c r="A44" s="1662"/>
      <c r="B44" s="795"/>
      <c r="C44" s="796" t="s">
        <v>808</v>
      </c>
      <c r="D44" s="797"/>
      <c r="E44" s="1151">
        <f>'三戸郡・八戸市'!U19</f>
        <v>3200</v>
      </c>
      <c r="F44" s="1141"/>
      <c r="G44" s="793">
        <f>'三戸郡・八戸市'!V19</f>
        <v>0</v>
      </c>
      <c r="H44" s="1809" t="s">
        <v>834</v>
      </c>
      <c r="I44" s="1810"/>
      <c r="J44" s="798">
        <f>'三戸郡・八戸市'!U26</f>
        <v>2850</v>
      </c>
      <c r="K44" s="793">
        <f>'三戸郡・八戸市'!V26</f>
        <v>0</v>
      </c>
      <c r="L44" s="1811" t="s">
        <v>835</v>
      </c>
      <c r="M44" s="1812"/>
      <c r="N44" s="798">
        <f>'三戸郡・八戸市'!Y18</f>
        <v>3350</v>
      </c>
      <c r="O44" s="793">
        <f>'三戸郡・八戸市'!Z18</f>
        <v>0</v>
      </c>
      <c r="P44" s="1817" t="s">
        <v>836</v>
      </c>
      <c r="Q44" s="1818"/>
      <c r="R44" s="707">
        <f>'三戸郡・八戸市'!Y25</f>
        <v>2900</v>
      </c>
      <c r="S44" s="799">
        <f>'三戸郡・八戸市'!Z25</f>
        <v>0</v>
      </c>
    </row>
    <row r="45" spans="1:19" ht="13.5">
      <c r="A45" s="1662"/>
      <c r="B45" s="795"/>
      <c r="C45" s="796" t="s">
        <v>837</v>
      </c>
      <c r="D45" s="797"/>
      <c r="E45" s="1151">
        <f>'三戸郡・八戸市'!U20</f>
        <v>1830</v>
      </c>
      <c r="F45" s="1141"/>
      <c r="G45" s="793">
        <f>'三戸郡・八戸市'!V20</f>
        <v>0</v>
      </c>
      <c r="H45" s="1809" t="s">
        <v>838</v>
      </c>
      <c r="I45" s="1810"/>
      <c r="J45" s="798">
        <f>'三戸郡・八戸市'!U27</f>
        <v>2100</v>
      </c>
      <c r="K45" s="793">
        <f>'三戸郡・八戸市'!V27</f>
        <v>0</v>
      </c>
      <c r="L45" s="1811" t="s">
        <v>839</v>
      </c>
      <c r="M45" s="1812"/>
      <c r="N45" s="798">
        <f>'三戸郡・八戸市'!Y19</f>
        <v>2050</v>
      </c>
      <c r="O45" s="793">
        <f>'三戸郡・八戸市'!Z19</f>
        <v>0</v>
      </c>
      <c r="P45" s="1817" t="s">
        <v>840</v>
      </c>
      <c r="Q45" s="1818"/>
      <c r="R45" s="707">
        <f>'三戸郡・八戸市'!Y26</f>
        <v>3830</v>
      </c>
      <c r="S45" s="799">
        <f>'三戸郡・八戸市'!Z26</f>
        <v>0</v>
      </c>
    </row>
    <row r="46" spans="1:19" ht="13.5">
      <c r="A46" s="1662"/>
      <c r="B46" s="765"/>
      <c r="C46" s="796" t="s">
        <v>841</v>
      </c>
      <c r="D46" s="797"/>
      <c r="E46" s="1151">
        <f>'三戸郡・八戸市'!U21</f>
        <v>2900</v>
      </c>
      <c r="F46" s="1141"/>
      <c r="G46" s="793">
        <f>'三戸郡・八戸市'!V21</f>
        <v>0</v>
      </c>
      <c r="H46" s="1809" t="s">
        <v>842</v>
      </c>
      <c r="I46" s="1810"/>
      <c r="J46" s="798">
        <f>'三戸郡・八戸市'!U28</f>
        <v>1450</v>
      </c>
      <c r="K46" s="793">
        <f>'三戸郡・八戸市'!V28</f>
        <v>0</v>
      </c>
      <c r="L46" s="1811" t="s">
        <v>843</v>
      </c>
      <c r="M46" s="1812"/>
      <c r="N46" s="798">
        <f>'三戸郡・八戸市'!Y20</f>
        <v>1710</v>
      </c>
      <c r="O46" s="793">
        <f>'三戸郡・八戸市'!Z20</f>
        <v>0</v>
      </c>
      <c r="P46" s="1817" t="s">
        <v>844</v>
      </c>
      <c r="Q46" s="1818"/>
      <c r="R46" s="707">
        <f>'三戸郡・八戸市'!Y27</f>
        <v>200</v>
      </c>
      <c r="S46" s="799">
        <f>'三戸郡・八戸市'!Z27</f>
        <v>0</v>
      </c>
    </row>
    <row r="47" spans="1:19" ht="13.5">
      <c r="A47" s="1662"/>
      <c r="B47" s="736"/>
      <c r="C47" s="796" t="s">
        <v>845</v>
      </c>
      <c r="D47" s="800"/>
      <c r="E47" s="1151">
        <f>'三戸郡・八戸市'!U22</f>
        <v>2550</v>
      </c>
      <c r="F47" s="1141"/>
      <c r="G47" s="793">
        <f>'三戸郡・八戸市'!V22</f>
        <v>0</v>
      </c>
      <c r="H47" s="1809" t="s">
        <v>846</v>
      </c>
      <c r="I47" s="1810"/>
      <c r="J47" s="798">
        <f>'三戸郡・八戸市'!U29</f>
        <v>2200</v>
      </c>
      <c r="K47" s="793">
        <f>'三戸郡・八戸市'!V29</f>
        <v>0</v>
      </c>
      <c r="L47" s="1811" t="s">
        <v>809</v>
      </c>
      <c r="M47" s="1812"/>
      <c r="N47" s="798">
        <f>'三戸郡・八戸市'!Y21</f>
        <v>6110</v>
      </c>
      <c r="O47" s="793">
        <f>'三戸郡・八戸市'!Z21</f>
        <v>0</v>
      </c>
      <c r="P47" s="1819"/>
      <c r="Q47" s="1820"/>
      <c r="R47" s="707"/>
      <c r="S47" s="799"/>
    </row>
    <row r="48" spans="1:19" ht="13.5">
      <c r="A48" s="1662"/>
      <c r="B48" s="736"/>
      <c r="C48" s="801"/>
      <c r="D48" s="802"/>
      <c r="E48" s="1173"/>
      <c r="F48" s="1180"/>
      <c r="G48" s="855"/>
      <c r="H48" s="803"/>
      <c r="I48" s="804"/>
      <c r="J48" s="805"/>
      <c r="K48" s="806"/>
      <c r="L48" s="807"/>
      <c r="M48" s="808"/>
      <c r="N48" s="809"/>
      <c r="O48" s="810"/>
      <c r="P48" s="811" t="s">
        <v>847</v>
      </c>
      <c r="Q48" s="812" t="s">
        <v>579</v>
      </c>
      <c r="R48" s="813">
        <f>E41</f>
        <v>63410</v>
      </c>
      <c r="S48" s="622">
        <f>G41</f>
        <v>0</v>
      </c>
    </row>
    <row r="49" spans="1:19" ht="13.5">
      <c r="A49" s="1663"/>
      <c r="B49" s="814"/>
      <c r="C49" s="769"/>
      <c r="D49" s="815"/>
      <c r="E49" s="1174"/>
      <c r="F49" s="1203"/>
      <c r="G49" s="1192"/>
      <c r="H49" s="743"/>
      <c r="I49" s="816"/>
      <c r="J49" s="817"/>
      <c r="K49" s="818"/>
      <c r="L49" s="819"/>
      <c r="M49" s="820"/>
      <c r="N49" s="821"/>
      <c r="O49" s="744"/>
      <c r="P49" s="822"/>
      <c r="Q49" s="823"/>
      <c r="R49" s="824"/>
      <c r="S49" s="746"/>
    </row>
    <row r="50" spans="1:19" ht="13.5">
      <c r="A50" s="1661" t="s">
        <v>848</v>
      </c>
      <c r="B50" s="718"/>
      <c r="C50" s="719"/>
      <c r="D50" s="719"/>
      <c r="E50" s="1821" t="s">
        <v>518</v>
      </c>
      <c r="F50" s="1821"/>
      <c r="G50" s="1822"/>
      <c r="H50" s="1759" t="s">
        <v>574</v>
      </c>
      <c r="I50" s="1760"/>
      <c r="J50" s="1813" t="s">
        <v>573</v>
      </c>
      <c r="K50" s="1814"/>
      <c r="L50" s="1759"/>
      <c r="M50" s="1760"/>
      <c r="N50" s="1759"/>
      <c r="O50" s="1760"/>
      <c r="P50" s="1815"/>
      <c r="Q50" s="1816"/>
      <c r="R50" s="1807" t="s">
        <v>806</v>
      </c>
      <c r="S50" s="1808"/>
    </row>
    <row r="51" spans="1:19" ht="13.5">
      <c r="A51" s="1662"/>
      <c r="B51" s="736" t="s">
        <v>849</v>
      </c>
      <c r="C51" s="825" t="s">
        <v>850</v>
      </c>
      <c r="D51" s="724" t="s">
        <v>885</v>
      </c>
      <c r="E51" s="1173">
        <f>'三戸郡・八戸市'!E5</f>
        <v>1650</v>
      </c>
      <c r="F51" s="1138">
        <v>-1300</v>
      </c>
      <c r="G51" s="596">
        <f>'三戸郡・八戸市'!F5</f>
        <v>0</v>
      </c>
      <c r="H51" s="731"/>
      <c r="I51" s="732"/>
      <c r="J51" s="733"/>
      <c r="K51" s="732"/>
      <c r="L51" s="731"/>
      <c r="M51" s="826"/>
      <c r="N51" s="827"/>
      <c r="O51" s="828"/>
      <c r="P51" s="829"/>
      <c r="Q51" s="830"/>
      <c r="R51" s="705">
        <f>SUM(E51,L51)</f>
        <v>1650</v>
      </c>
      <c r="S51" s="831">
        <f>SUM(G51,M51)</f>
        <v>0</v>
      </c>
    </row>
    <row r="52" spans="1:19" ht="13.5">
      <c r="A52" s="1662"/>
      <c r="B52" s="736" t="s">
        <v>851</v>
      </c>
      <c r="C52" s="825" t="s">
        <v>852</v>
      </c>
      <c r="D52" s="724" t="s">
        <v>885</v>
      </c>
      <c r="E52" s="1173">
        <f>'三戸郡・八戸市'!E6</f>
        <v>560</v>
      </c>
      <c r="F52" s="1140">
        <v>-500</v>
      </c>
      <c r="G52" s="596">
        <f>'三戸郡・八戸市'!F6</f>
        <v>0</v>
      </c>
      <c r="H52" s="731"/>
      <c r="I52" s="732"/>
      <c r="J52" s="733"/>
      <c r="K52" s="732"/>
      <c r="L52" s="731"/>
      <c r="M52" s="767"/>
      <c r="N52" s="827"/>
      <c r="O52" s="832"/>
      <c r="P52" s="827"/>
      <c r="Q52" s="830"/>
      <c r="R52" s="709">
        <f>SUM(E52,L52)</f>
        <v>560</v>
      </c>
      <c r="S52" s="833">
        <f>SUM(G52,M52)</f>
        <v>0</v>
      </c>
    </row>
    <row r="53" spans="1:19" ht="13.5">
      <c r="A53" s="1662"/>
      <c r="B53" s="795" t="s">
        <v>853</v>
      </c>
      <c r="C53" s="834" t="s">
        <v>854</v>
      </c>
      <c r="D53" s="724" t="s">
        <v>885</v>
      </c>
      <c r="E53" s="1173">
        <f>'三戸郡・八戸市'!E7</f>
        <v>530</v>
      </c>
      <c r="F53" s="1140">
        <v>-350</v>
      </c>
      <c r="G53" s="596">
        <f>'三戸郡・八戸市'!F7</f>
        <v>0</v>
      </c>
      <c r="H53" s="731"/>
      <c r="I53" s="732"/>
      <c r="J53" s="733"/>
      <c r="K53" s="732"/>
      <c r="L53" s="731"/>
      <c r="M53" s="767"/>
      <c r="N53" s="827"/>
      <c r="O53" s="832"/>
      <c r="P53" s="827"/>
      <c r="Q53" s="830"/>
      <c r="R53" s="709">
        <f>SUM(E53,L53)</f>
        <v>530</v>
      </c>
      <c r="S53" s="833">
        <f>SUM(G53,M53)</f>
        <v>0</v>
      </c>
    </row>
    <row r="54" spans="1:19" ht="13.5">
      <c r="A54" s="1662"/>
      <c r="B54" s="835" t="s">
        <v>855</v>
      </c>
      <c r="C54" s="834" t="s">
        <v>856</v>
      </c>
      <c r="D54" s="724" t="s">
        <v>885</v>
      </c>
      <c r="E54" s="1174">
        <f>'三戸郡・八戸市'!E9</f>
        <v>1780</v>
      </c>
      <c r="F54" s="1179">
        <v>-1550</v>
      </c>
      <c r="G54" s="596">
        <f>'三戸郡・八戸市'!F9</f>
        <v>0</v>
      </c>
      <c r="H54" s="731"/>
      <c r="I54" s="732"/>
      <c r="J54" s="733"/>
      <c r="K54" s="732"/>
      <c r="L54" s="731"/>
      <c r="M54" s="767"/>
      <c r="N54" s="827"/>
      <c r="O54" s="832"/>
      <c r="P54" s="827"/>
      <c r="Q54" s="830"/>
      <c r="R54" s="709">
        <f>SUM(E54,L54)</f>
        <v>1780</v>
      </c>
      <c r="S54" s="833">
        <f>SUM(G54,M54)</f>
        <v>0</v>
      </c>
    </row>
    <row r="55" spans="1:19" ht="13.5">
      <c r="A55" s="1662"/>
      <c r="B55" s="736" t="s">
        <v>896</v>
      </c>
      <c r="C55" s="834" t="s">
        <v>857</v>
      </c>
      <c r="D55" s="724" t="s">
        <v>885</v>
      </c>
      <c r="E55" s="1174">
        <v>150</v>
      </c>
      <c r="F55" s="1180">
        <v>-70</v>
      </c>
      <c r="G55" s="596">
        <f>'三戸郡・八戸市'!F15</f>
        <v>0</v>
      </c>
      <c r="H55" s="731"/>
      <c r="I55" s="596">
        <f>'三戸郡・八戸市'!V15</f>
        <v>0</v>
      </c>
      <c r="J55" s="1214"/>
      <c r="K55" s="596">
        <f>'三戸郡・八戸市'!R15</f>
        <v>0</v>
      </c>
      <c r="L55" s="731"/>
      <c r="M55" s="767"/>
      <c r="N55" s="827"/>
      <c r="O55" s="832"/>
      <c r="P55" s="827"/>
      <c r="Q55" s="830"/>
      <c r="R55" s="836">
        <f>SUM(E55,H55,J55)</f>
        <v>150</v>
      </c>
      <c r="S55" s="833">
        <f>SUM(G55,I55,K55)</f>
        <v>0</v>
      </c>
    </row>
    <row r="56" spans="1:19" ht="13.5">
      <c r="A56" s="1662"/>
      <c r="B56" s="837" t="s">
        <v>858</v>
      </c>
      <c r="C56" s="753" t="s">
        <v>579</v>
      </c>
      <c r="D56" s="838"/>
      <c r="E56" s="1174">
        <f>SUM(E51:E55)</f>
        <v>4670</v>
      </c>
      <c r="F56" s="1193">
        <f>SUM(F51:F55)</f>
        <v>-3770</v>
      </c>
      <c r="G56" s="1120">
        <f>SUM(G51:G55)</f>
        <v>0</v>
      </c>
      <c r="H56" s="731">
        <f>H55</f>
        <v>0</v>
      </c>
      <c r="I56" s="621">
        <f>I55</f>
        <v>0</v>
      </c>
      <c r="J56" s="1213">
        <f>SUM(J55)</f>
        <v>0</v>
      </c>
      <c r="K56" s="755">
        <f>SUM(K55)</f>
        <v>0</v>
      </c>
      <c r="L56" s="809"/>
      <c r="M56" s="767">
        <f>SUM(M51:M55)</f>
        <v>0</v>
      </c>
      <c r="N56" s="827"/>
      <c r="O56" s="832"/>
      <c r="P56" s="827"/>
      <c r="Q56" s="832"/>
      <c r="R56" s="709">
        <f>SUM(R51:R55)</f>
        <v>4670</v>
      </c>
      <c r="S56" s="622">
        <f>SUM(S51:S55)</f>
        <v>0</v>
      </c>
    </row>
    <row r="57" spans="1:19" ht="13.5">
      <c r="A57" s="1662"/>
      <c r="B57" s="736"/>
      <c r="C57" s="671"/>
      <c r="D57" s="838"/>
      <c r="E57" s="1174"/>
      <c r="F57" s="1193"/>
      <c r="G57" s="839"/>
      <c r="H57" s="731"/>
      <c r="I57" s="732"/>
      <c r="J57" s="733"/>
      <c r="K57" s="732"/>
      <c r="L57" s="731"/>
      <c r="M57" s="732"/>
      <c r="N57" s="827"/>
      <c r="O57" s="832"/>
      <c r="P57" s="827"/>
      <c r="Q57" s="832"/>
      <c r="R57" s="709"/>
      <c r="S57" s="840"/>
    </row>
    <row r="58" spans="1:19" ht="13.5">
      <c r="A58" s="1662"/>
      <c r="B58" s="676" t="s">
        <v>859</v>
      </c>
      <c r="C58" s="671" t="s">
        <v>860</v>
      </c>
      <c r="D58" s="838"/>
      <c r="E58" s="1153"/>
      <c r="F58" s="1183"/>
      <c r="G58" s="841"/>
      <c r="H58" s="731"/>
      <c r="I58" s="732"/>
      <c r="J58" s="731">
        <f>'三戸郡・八戸市'!Q5</f>
        <v>300</v>
      </c>
      <c r="K58" s="596">
        <f>'三戸郡・八戸市'!R5</f>
        <v>0</v>
      </c>
      <c r="L58" s="731"/>
      <c r="M58" s="732"/>
      <c r="N58" s="827"/>
      <c r="O58" s="842"/>
      <c r="P58" s="827"/>
      <c r="Q58" s="842"/>
      <c r="R58" s="709">
        <f>SUM(E58,H58,J58,L58,N58,P58)</f>
        <v>300</v>
      </c>
      <c r="S58" s="833">
        <f>K58</f>
        <v>0</v>
      </c>
    </row>
    <row r="59" spans="1:19" ht="13.5">
      <c r="A59" s="1662"/>
      <c r="B59" s="843"/>
      <c r="C59" s="844"/>
      <c r="D59" s="845"/>
      <c r="E59" s="1153"/>
      <c r="F59" s="1183"/>
      <c r="G59" s="841"/>
      <c r="H59" s="731"/>
      <c r="I59" s="846"/>
      <c r="J59" s="731"/>
      <c r="K59" s="732"/>
      <c r="L59" s="809"/>
      <c r="M59" s="846"/>
      <c r="N59" s="827"/>
      <c r="O59" s="842"/>
      <c r="P59" s="847"/>
      <c r="Q59" s="842"/>
      <c r="R59" s="709"/>
      <c r="S59" s="840"/>
    </row>
    <row r="60" spans="1:19" ht="13.5">
      <c r="A60" s="1662"/>
      <c r="B60" s="843"/>
      <c r="C60" s="677" t="s">
        <v>574</v>
      </c>
      <c r="D60" s="845"/>
      <c r="E60" s="1153"/>
      <c r="F60" s="1183"/>
      <c r="G60" s="841"/>
      <c r="H60" s="731"/>
      <c r="I60" s="846"/>
      <c r="J60" s="731"/>
      <c r="K60" s="732"/>
      <c r="L60" s="809"/>
      <c r="M60" s="846"/>
      <c r="N60" s="827"/>
      <c r="O60" s="842"/>
      <c r="P60" s="847"/>
      <c r="Q60" s="842"/>
      <c r="R60" s="709"/>
      <c r="S60" s="840"/>
    </row>
    <row r="61" spans="1:19" ht="13.5">
      <c r="A61" s="1662"/>
      <c r="B61" s="795" t="s">
        <v>861</v>
      </c>
      <c r="C61" s="677" t="s">
        <v>862</v>
      </c>
      <c r="D61" s="848" t="s">
        <v>863</v>
      </c>
      <c r="E61" s="1154"/>
      <c r="F61" s="1183"/>
      <c r="G61" s="864"/>
      <c r="H61" s="731">
        <f>'三戸郡・八戸市'!U9</f>
        <v>3200</v>
      </c>
      <c r="I61" s="603">
        <f>'三戸郡・八戸市'!V9</f>
        <v>0</v>
      </c>
      <c r="J61" s="809">
        <f>'三戸郡・八戸市'!Q9</f>
        <v>150</v>
      </c>
      <c r="K61" s="596">
        <f>'三戸郡・八戸市'!R9</f>
        <v>0</v>
      </c>
      <c r="L61" s="731"/>
      <c r="M61" s="732"/>
      <c r="N61" s="827"/>
      <c r="O61" s="842"/>
      <c r="P61" s="827"/>
      <c r="Q61" s="842"/>
      <c r="R61" s="709">
        <f>SUM(H61,J61)</f>
        <v>3350</v>
      </c>
      <c r="S61" s="833">
        <f>SUM(I61,K61)</f>
        <v>0</v>
      </c>
    </row>
    <row r="62" spans="1:19" ht="13.5">
      <c r="A62" s="1662"/>
      <c r="B62" s="641" t="s">
        <v>864</v>
      </c>
      <c r="C62" s="850" t="s">
        <v>865</v>
      </c>
      <c r="D62" s="848" t="s">
        <v>863</v>
      </c>
      <c r="E62" s="1153"/>
      <c r="F62" s="1183"/>
      <c r="G62" s="841"/>
      <c r="H62" s="731">
        <f>'三戸郡・八戸市'!U8</f>
        <v>2750</v>
      </c>
      <c r="I62" s="851">
        <f>'三戸郡・八戸市'!V8</f>
        <v>0</v>
      </c>
      <c r="J62" s="809">
        <f>'三戸郡・八戸市'!Q7</f>
        <v>30</v>
      </c>
      <c r="K62" s="596">
        <f>'三戸郡・八戸市'!R7</f>
        <v>0</v>
      </c>
      <c r="L62" s="731"/>
      <c r="M62" s="732"/>
      <c r="N62" s="827"/>
      <c r="O62" s="842"/>
      <c r="P62" s="827"/>
      <c r="Q62" s="842"/>
      <c r="R62" s="709">
        <f>SUM(H62,J62)</f>
        <v>2780</v>
      </c>
      <c r="S62" s="833">
        <f>SUM(I62,K62)</f>
        <v>0</v>
      </c>
    </row>
    <row r="63" spans="1:19" ht="13.5">
      <c r="A63" s="1662"/>
      <c r="B63" s="852" t="s">
        <v>866</v>
      </c>
      <c r="C63" s="671" t="s">
        <v>867</v>
      </c>
      <c r="D63" s="853"/>
      <c r="E63" s="1151"/>
      <c r="F63" s="1142"/>
      <c r="G63" s="854"/>
      <c r="H63" s="615">
        <f>'三戸郡・八戸市'!U11</f>
        <v>770</v>
      </c>
      <c r="I63" s="851">
        <f>'三戸郡・八戸市'!V11</f>
        <v>0</v>
      </c>
      <c r="J63" s="616"/>
      <c r="K63" s="619"/>
      <c r="L63" s="617"/>
      <c r="M63" s="619"/>
      <c r="N63" s="836"/>
      <c r="O63" s="855"/>
      <c r="P63" s="856"/>
      <c r="Q63" s="857"/>
      <c r="R63" s="709">
        <f>H63</f>
        <v>770</v>
      </c>
      <c r="S63" s="833">
        <f>I63</f>
        <v>0</v>
      </c>
    </row>
    <row r="64" spans="1:19" ht="13.5">
      <c r="A64" s="1662"/>
      <c r="B64" s="858" t="s">
        <v>868</v>
      </c>
      <c r="C64" s="859" t="s">
        <v>869</v>
      </c>
      <c r="D64" s="860"/>
      <c r="E64" s="1153"/>
      <c r="F64" s="1183"/>
      <c r="G64" s="841"/>
      <c r="H64" s="615">
        <f>'三戸郡・八戸市'!U5</f>
        <v>1700</v>
      </c>
      <c r="I64" s="851">
        <f>'三戸郡・八戸市'!V5</f>
        <v>0</v>
      </c>
      <c r="J64" s="616"/>
      <c r="K64" s="619"/>
      <c r="L64" s="617"/>
      <c r="M64" s="619"/>
      <c r="N64" s="836"/>
      <c r="O64" s="842"/>
      <c r="P64" s="856"/>
      <c r="Q64" s="857"/>
      <c r="R64" s="709">
        <f>H64</f>
        <v>1700</v>
      </c>
      <c r="S64" s="833">
        <f>I64</f>
        <v>0</v>
      </c>
    </row>
    <row r="65" spans="1:19" ht="13.5">
      <c r="A65" s="1662"/>
      <c r="B65" s="795" t="s">
        <v>870</v>
      </c>
      <c r="C65" s="859" t="s">
        <v>871</v>
      </c>
      <c r="D65" s="848"/>
      <c r="E65" s="1154"/>
      <c r="F65" s="1183"/>
      <c r="G65" s="864"/>
      <c r="H65" s="731">
        <f>'三戸郡・八戸市'!U6</f>
        <v>1030</v>
      </c>
      <c r="I65" s="851">
        <f>'三戸郡・八戸市'!V6</f>
        <v>0</v>
      </c>
      <c r="J65" s="809">
        <f>'三戸郡・八戸市'!Q6</f>
        <v>50</v>
      </c>
      <c r="K65" s="596">
        <f>'三戸郡・八戸市'!R6</f>
        <v>0</v>
      </c>
      <c r="L65" s="731"/>
      <c r="M65" s="732"/>
      <c r="N65" s="827"/>
      <c r="O65" s="842"/>
      <c r="P65" s="827"/>
      <c r="Q65" s="842"/>
      <c r="R65" s="709">
        <f>SUM(H65,J65)</f>
        <v>1080</v>
      </c>
      <c r="S65" s="833">
        <f>SUM(I65,K65)</f>
        <v>0</v>
      </c>
    </row>
    <row r="66" spans="1:19" ht="13.5">
      <c r="A66" s="1662"/>
      <c r="B66" s="861" t="s">
        <v>989</v>
      </c>
      <c r="C66" s="862" t="s">
        <v>579</v>
      </c>
      <c r="D66" s="863"/>
      <c r="E66" s="1153"/>
      <c r="F66" s="1183"/>
      <c r="G66" s="864"/>
      <c r="H66" s="865">
        <f>SUM(H61:H65)</f>
        <v>9450</v>
      </c>
      <c r="I66" s="755">
        <f>SUM(I61:I65)</f>
        <v>0</v>
      </c>
      <c r="J66" s="821">
        <f>SUM(J61:J62,J65)</f>
        <v>230</v>
      </c>
      <c r="K66" s="755">
        <f>SUM(K61:K62,K65)</f>
        <v>0</v>
      </c>
      <c r="L66" s="821"/>
      <c r="M66" s="741"/>
      <c r="N66" s="866"/>
      <c r="O66" s="867"/>
      <c r="P66" s="868"/>
      <c r="Q66" s="867"/>
      <c r="R66" s="709">
        <f>SUM(R61:R65)</f>
        <v>9680</v>
      </c>
      <c r="S66" s="622">
        <f>SUM(S61:S65)</f>
        <v>0</v>
      </c>
    </row>
    <row r="67" spans="1:19" ht="13.5">
      <c r="A67" s="1663"/>
      <c r="B67" s="858"/>
      <c r="C67" s="869"/>
      <c r="D67" s="870"/>
      <c r="E67" s="1153"/>
      <c r="F67" s="1187"/>
      <c r="G67" s="841"/>
      <c r="H67" s="651"/>
      <c r="I67" s="871"/>
      <c r="J67" s="872"/>
      <c r="K67" s="871"/>
      <c r="L67" s="873"/>
      <c r="M67" s="871"/>
      <c r="N67" s="874"/>
      <c r="O67" s="875"/>
      <c r="P67" s="876"/>
      <c r="Q67" s="877"/>
      <c r="R67" s="878"/>
      <c r="S67" s="879"/>
    </row>
    <row r="68" spans="1:19" s="413" customFormat="1" ht="13.5" customHeight="1">
      <c r="A68" s="1619" t="s">
        <v>584</v>
      </c>
      <c r="B68" s="1620"/>
      <c r="C68" s="1627"/>
      <c r="D68" s="1627"/>
      <c r="E68" s="1627"/>
      <c r="F68" s="1627"/>
      <c r="G68" s="1627"/>
      <c r="H68" s="1627"/>
      <c r="I68" s="1627"/>
      <c r="J68" s="1627"/>
      <c r="K68" s="1627"/>
      <c r="L68" s="1627"/>
      <c r="M68" s="1627"/>
      <c r="N68" s="1627"/>
      <c r="O68" s="1627"/>
      <c r="P68" s="1627"/>
      <c r="Q68" s="1627"/>
      <c r="R68" s="1627"/>
      <c r="S68" s="1628"/>
    </row>
    <row r="69" spans="1:19" s="413" customFormat="1" ht="13.5" customHeight="1">
      <c r="A69" s="1096"/>
      <c r="B69" s="1629"/>
      <c r="C69" s="1629"/>
      <c r="D69" s="1629"/>
      <c r="E69" s="1629"/>
      <c r="F69" s="1629"/>
      <c r="G69" s="1629"/>
      <c r="H69" s="1629"/>
      <c r="I69" s="1629"/>
      <c r="J69" s="1629"/>
      <c r="K69" s="1629"/>
      <c r="L69" s="1629"/>
      <c r="M69" s="1629"/>
      <c r="N69" s="1629"/>
      <c r="O69" s="1629"/>
      <c r="P69" s="1629"/>
      <c r="Q69" s="1629"/>
      <c r="R69" s="1629"/>
      <c r="S69" s="1630"/>
    </row>
    <row r="70" spans="1:19" s="413" customFormat="1" ht="13.5" customHeight="1">
      <c r="A70" s="1097"/>
      <c r="B70" s="1629"/>
      <c r="C70" s="1629"/>
      <c r="D70" s="1629"/>
      <c r="E70" s="1629"/>
      <c r="F70" s="1629"/>
      <c r="G70" s="1629"/>
      <c r="H70" s="1629"/>
      <c r="I70" s="1629"/>
      <c r="J70" s="1629"/>
      <c r="K70" s="1629"/>
      <c r="L70" s="1629"/>
      <c r="M70" s="1629"/>
      <c r="N70" s="1629"/>
      <c r="O70" s="1629"/>
      <c r="P70" s="1629"/>
      <c r="Q70" s="1629"/>
      <c r="R70" s="1629"/>
      <c r="S70" s="1630"/>
    </row>
    <row r="71" spans="1:19" s="413" customFormat="1" ht="13.5" customHeight="1" thickBot="1">
      <c r="A71" s="1098"/>
      <c r="B71" s="1631"/>
      <c r="C71" s="1631"/>
      <c r="D71" s="1631"/>
      <c r="E71" s="1631"/>
      <c r="F71" s="1631"/>
      <c r="G71" s="1631"/>
      <c r="H71" s="1631"/>
      <c r="I71" s="1631"/>
      <c r="J71" s="1631"/>
      <c r="K71" s="1631"/>
      <c r="L71" s="1631"/>
      <c r="M71" s="1631"/>
      <c r="N71" s="1631"/>
      <c r="O71" s="1631"/>
      <c r="P71" s="1631"/>
      <c r="Q71" s="1631"/>
      <c r="R71" s="1631"/>
      <c r="S71" s="1632"/>
    </row>
    <row r="72" spans="1:19" s="413" customFormat="1" ht="13.5" customHeight="1">
      <c r="A72" s="715" t="s">
        <v>585</v>
      </c>
      <c r="B72" s="716" t="s">
        <v>1004</v>
      </c>
      <c r="C72" s="717"/>
      <c r="D72" s="717"/>
      <c r="E72" s="717"/>
      <c r="F72" s="717"/>
      <c r="G72" s="717"/>
      <c r="H72" s="717"/>
      <c r="I72" s="717"/>
      <c r="J72" s="717"/>
      <c r="K72" s="717"/>
      <c r="L72" s="717"/>
      <c r="M72" s="717"/>
      <c r="N72" s="717"/>
      <c r="O72" s="717"/>
      <c r="P72" s="717"/>
      <c r="Q72" s="717"/>
      <c r="R72" s="1614">
        <f>'青森市'!A1</f>
        <v>45383</v>
      </c>
      <c r="S72" s="1614"/>
    </row>
    <row r="73" spans="1:19" s="413" customFormat="1" ht="13.5" customHeight="1">
      <c r="A73" s="715"/>
      <c r="B73" s="716"/>
      <c r="C73" s="717"/>
      <c r="D73" s="717"/>
      <c r="E73" s="717"/>
      <c r="F73" s="717"/>
      <c r="G73" s="717"/>
      <c r="H73" s="717"/>
      <c r="I73" s="717"/>
      <c r="J73" s="717"/>
      <c r="K73" s="717"/>
      <c r="L73" s="717"/>
      <c r="M73" s="717"/>
      <c r="N73" s="717"/>
      <c r="O73" s="717"/>
      <c r="P73" s="717"/>
      <c r="Q73" s="717"/>
      <c r="R73" s="696"/>
      <c r="S73" s="696"/>
    </row>
    <row r="74" spans="1:19" s="413" customFormat="1" ht="13.5" customHeight="1">
      <c r="A74" s="1306"/>
      <c r="B74" s="1058"/>
      <c r="C74" s="696"/>
      <c r="D74" s="696"/>
      <c r="E74" s="696"/>
      <c r="F74" s="696"/>
      <c r="G74" s="696"/>
      <c r="H74" s="696"/>
      <c r="I74" s="696"/>
      <c r="J74" s="696"/>
      <c r="K74" s="696"/>
      <c r="L74" s="696"/>
      <c r="M74" s="696"/>
      <c r="N74" s="696"/>
      <c r="O74" s="696"/>
      <c r="P74" s="696"/>
      <c r="Q74" s="696"/>
      <c r="R74" s="696"/>
      <c r="S74" s="696"/>
    </row>
    <row r="75" spans="1:19" s="413" customFormat="1" ht="12">
      <c r="A75" s="696"/>
      <c r="B75" s="696"/>
      <c r="C75" s="696"/>
      <c r="D75" s="696"/>
      <c r="E75" s="696"/>
      <c r="F75" s="696"/>
      <c r="G75" s="696"/>
      <c r="H75" s="696"/>
      <c r="I75" s="696"/>
      <c r="J75" s="696"/>
      <c r="K75" s="696"/>
      <c r="L75" s="696"/>
      <c r="M75" s="696"/>
      <c r="N75" s="696"/>
      <c r="O75" s="696"/>
      <c r="P75" s="696"/>
      <c r="Q75" s="696"/>
      <c r="R75" s="696"/>
      <c r="S75" s="696"/>
    </row>
    <row r="76" spans="1:19" s="413" customFormat="1" ht="12">
      <c r="A76" s="696"/>
      <c r="B76" s="696"/>
      <c r="C76" s="696"/>
      <c r="D76" s="696"/>
      <c r="E76" s="696"/>
      <c r="F76" s="696"/>
      <c r="G76" s="696"/>
      <c r="H76" s="696"/>
      <c r="I76" s="696"/>
      <c r="J76" s="696"/>
      <c r="K76" s="696"/>
      <c r="L76" s="696"/>
      <c r="M76" s="696"/>
      <c r="N76" s="696"/>
      <c r="O76" s="696"/>
      <c r="P76" s="696"/>
      <c r="Q76" s="696"/>
      <c r="R76" s="696"/>
      <c r="S76" s="696"/>
    </row>
    <row r="77" spans="2:19" ht="13.5">
      <c r="B77" s="414"/>
      <c r="C77" s="414"/>
      <c r="D77" s="414"/>
      <c r="E77" s="414"/>
      <c r="F77" s="414"/>
      <c r="G77" s="414"/>
      <c r="H77" s="414"/>
      <c r="I77" s="414"/>
      <c r="J77" s="414"/>
      <c r="K77" s="414"/>
      <c r="L77" s="414"/>
      <c r="M77" s="414"/>
      <c r="N77" s="414"/>
      <c r="O77" s="414"/>
      <c r="P77" s="414"/>
      <c r="Q77" s="414"/>
      <c r="R77" s="414"/>
      <c r="S77" s="414"/>
    </row>
    <row r="78" spans="2:19" ht="13.5">
      <c r="B78" s="414"/>
      <c r="C78" s="414"/>
      <c r="D78" s="414"/>
      <c r="E78" s="414"/>
      <c r="F78" s="414"/>
      <c r="G78" s="414"/>
      <c r="H78" s="414"/>
      <c r="I78" s="414"/>
      <c r="J78" s="414"/>
      <c r="K78" s="414"/>
      <c r="L78" s="414"/>
      <c r="M78" s="414"/>
      <c r="N78" s="414"/>
      <c r="O78" s="414"/>
      <c r="P78" s="414"/>
      <c r="Q78" s="414"/>
      <c r="R78" s="414"/>
      <c r="S78" s="414"/>
    </row>
    <row r="79" spans="2:19" ht="13.5">
      <c r="B79" s="414"/>
      <c r="C79" s="414"/>
      <c r="D79" s="414"/>
      <c r="E79" s="414"/>
      <c r="F79" s="414"/>
      <c r="G79" s="414"/>
      <c r="H79" s="414"/>
      <c r="I79" s="414"/>
      <c r="J79" s="414"/>
      <c r="K79" s="414"/>
      <c r="L79" s="414"/>
      <c r="M79" s="414"/>
      <c r="N79" s="414"/>
      <c r="O79" s="414"/>
      <c r="P79" s="414"/>
      <c r="Q79" s="414"/>
      <c r="R79" s="414"/>
      <c r="S79" s="414"/>
    </row>
    <row r="80" spans="2:19" ht="13.5">
      <c r="B80" s="414"/>
      <c r="C80" s="414"/>
      <c r="D80" s="414"/>
      <c r="E80" s="414"/>
      <c r="F80" s="414"/>
      <c r="G80" s="414"/>
      <c r="H80" s="414"/>
      <c r="I80" s="414"/>
      <c r="J80" s="414"/>
      <c r="K80" s="414"/>
      <c r="L80" s="414"/>
      <c r="M80" s="414"/>
      <c r="N80" s="414"/>
      <c r="O80" s="414"/>
      <c r="P80" s="414"/>
      <c r="Q80" s="414"/>
      <c r="R80" s="414"/>
      <c r="S80" s="414"/>
    </row>
    <row r="81" spans="2:19" ht="13.5">
      <c r="B81" s="414"/>
      <c r="C81" s="414"/>
      <c r="D81" s="414"/>
      <c r="E81" s="414"/>
      <c r="F81" s="414"/>
      <c r="G81" s="414"/>
      <c r="H81" s="414"/>
      <c r="I81" s="414"/>
      <c r="J81" s="414"/>
      <c r="K81" s="414"/>
      <c r="L81" s="414"/>
      <c r="M81" s="414"/>
      <c r="N81" s="414"/>
      <c r="O81" s="414"/>
      <c r="P81" s="414"/>
      <c r="Q81" s="414"/>
      <c r="R81" s="414"/>
      <c r="S81" s="414"/>
    </row>
    <row r="82" spans="2:19" ht="13.5">
      <c r="B82" s="414"/>
      <c r="C82" s="414"/>
      <c r="D82" s="414"/>
      <c r="E82" s="414"/>
      <c r="F82" s="414"/>
      <c r="G82" s="414"/>
      <c r="H82" s="414"/>
      <c r="I82" s="414"/>
      <c r="J82" s="414"/>
      <c r="K82" s="414"/>
      <c r="L82" s="414"/>
      <c r="M82" s="414"/>
      <c r="N82" s="414"/>
      <c r="O82" s="414"/>
      <c r="P82" s="414"/>
      <c r="Q82" s="414"/>
      <c r="R82" s="414"/>
      <c r="S82" s="414"/>
    </row>
    <row r="83" spans="2:19" ht="13.5">
      <c r="B83" s="414"/>
      <c r="C83" s="414"/>
      <c r="D83" s="414"/>
      <c r="E83" s="414"/>
      <c r="F83" s="414"/>
      <c r="G83" s="414"/>
      <c r="H83" s="414"/>
      <c r="I83" s="414"/>
      <c r="J83" s="414"/>
      <c r="K83" s="414"/>
      <c r="L83" s="414"/>
      <c r="M83" s="414"/>
      <c r="N83" s="414"/>
      <c r="O83" s="414"/>
      <c r="P83" s="414"/>
      <c r="Q83" s="414"/>
      <c r="R83" s="414"/>
      <c r="S83" s="414"/>
    </row>
  </sheetData>
  <sheetProtection/>
  <mergeCells count="86">
    <mergeCell ref="C37:D37"/>
    <mergeCell ref="H1:P2"/>
    <mergeCell ref="K5:O6"/>
    <mergeCell ref="B6:G6"/>
    <mergeCell ref="C7:D7"/>
    <mergeCell ref="K7:L7"/>
    <mergeCell ref="N7:O7"/>
    <mergeCell ref="N4:O4"/>
    <mergeCell ref="P4:S6"/>
    <mergeCell ref="Q2:S2"/>
    <mergeCell ref="C16:D16"/>
    <mergeCell ref="C21:D21"/>
    <mergeCell ref="C17:D17"/>
    <mergeCell ref="C22:D22"/>
    <mergeCell ref="A12:D12"/>
    <mergeCell ref="R12:S12"/>
    <mergeCell ref="N13:O13"/>
    <mergeCell ref="E12:G12"/>
    <mergeCell ref="K12:L12"/>
    <mergeCell ref="N12:O12"/>
    <mergeCell ref="A3:A6"/>
    <mergeCell ref="B3:G5"/>
    <mergeCell ref="K3:M4"/>
    <mergeCell ref="N3:O3"/>
    <mergeCell ref="P3:Q3"/>
    <mergeCell ref="R3:S3"/>
    <mergeCell ref="H4:I7"/>
    <mergeCell ref="A8:D10"/>
    <mergeCell ref="E8:G9"/>
    <mergeCell ref="K8:O9"/>
    <mergeCell ref="P8:S10"/>
    <mergeCell ref="H9:I12"/>
    <mergeCell ref="K10:O11"/>
    <mergeCell ref="P11:Q11"/>
    <mergeCell ref="R11:S11"/>
    <mergeCell ref="P12:Q12"/>
    <mergeCell ref="H33:I33"/>
    <mergeCell ref="E13:G13"/>
    <mergeCell ref="H13:I13"/>
    <mergeCell ref="J13:K13"/>
    <mergeCell ref="L13:M13"/>
    <mergeCell ref="P13:Q13"/>
    <mergeCell ref="R13:S13"/>
    <mergeCell ref="A15:A49"/>
    <mergeCell ref="H40:I40"/>
    <mergeCell ref="L40:M40"/>
    <mergeCell ref="P40:Q40"/>
    <mergeCell ref="C41:D41"/>
    <mergeCell ref="H41:I41"/>
    <mergeCell ref="L41:M41"/>
    <mergeCell ref="P41:Q41"/>
    <mergeCell ref="P42:Q42"/>
    <mergeCell ref="P46:Q46"/>
    <mergeCell ref="H43:I43"/>
    <mergeCell ref="L43:M43"/>
    <mergeCell ref="P43:Q43"/>
    <mergeCell ref="H44:I44"/>
    <mergeCell ref="L44:M44"/>
    <mergeCell ref="P44:Q44"/>
    <mergeCell ref="B69:S71"/>
    <mergeCell ref="P50:Q50"/>
    <mergeCell ref="H45:I45"/>
    <mergeCell ref="L45:M45"/>
    <mergeCell ref="P45:Q45"/>
    <mergeCell ref="R72:S72"/>
    <mergeCell ref="H47:I47"/>
    <mergeCell ref="L47:M47"/>
    <mergeCell ref="P47:Q47"/>
    <mergeCell ref="E50:G50"/>
    <mergeCell ref="A68:B68"/>
    <mergeCell ref="C68:S68"/>
    <mergeCell ref="A50:A67"/>
    <mergeCell ref="H50:I50"/>
    <mergeCell ref="J50:K50"/>
    <mergeCell ref="L50:M50"/>
    <mergeCell ref="N50:O50"/>
    <mergeCell ref="C24:D24"/>
    <mergeCell ref="C25:D25"/>
    <mergeCell ref="C19:D19"/>
    <mergeCell ref="C28:D28"/>
    <mergeCell ref="C18:D18"/>
    <mergeCell ref="R50:S50"/>
    <mergeCell ref="H46:I46"/>
    <mergeCell ref="L46:M46"/>
    <mergeCell ref="H42:I42"/>
    <mergeCell ref="L42:M42"/>
  </mergeCells>
  <conditionalFormatting sqref="A8:D10">
    <cfRule type="cellIs" priority="76" dxfId="531" operator="equal">
      <formula>0</formula>
    </cfRule>
  </conditionalFormatting>
  <conditionalFormatting sqref="C7:D7">
    <cfRule type="cellIs" priority="75" dxfId="531" operator="equal">
      <formula>0</formula>
    </cfRule>
  </conditionalFormatting>
  <conditionalFormatting sqref="G32">
    <cfRule type="expression" priority="74" dxfId="63">
      <formula>E32&lt;G32</formula>
    </cfRule>
  </conditionalFormatting>
  <conditionalFormatting sqref="M51:M56 S32">
    <cfRule type="expression" priority="59" dxfId="63">
      <formula>L32&lt;M32</formula>
    </cfRule>
  </conditionalFormatting>
  <conditionalFormatting sqref="S33 S38">
    <cfRule type="expression" priority="53" dxfId="63">
      <formula>R33&lt;S33</formula>
    </cfRule>
  </conditionalFormatting>
  <conditionalFormatting sqref="S57 S59:S60 S67">
    <cfRule type="expression" priority="52" dxfId="63">
      <formula>R57&lt;S57</formula>
    </cfRule>
  </conditionalFormatting>
  <conditionalFormatting sqref="S32:S33 S38">
    <cfRule type="cellIs" priority="46" dxfId="531" operator="equal">
      <formula>0</formula>
    </cfRule>
  </conditionalFormatting>
  <conditionalFormatting sqref="M56 S57 S59:S60">
    <cfRule type="cellIs" priority="45" dxfId="531" operator="equal">
      <formula>0</formula>
    </cfRule>
  </conditionalFormatting>
  <conditionalFormatting sqref="A12:F12 J6 N7 H9 N12 P4:S6 P8:S10 I3 K3 K5 I8 K7:K8 J11 K10 K12 E8:F8 J4 J9">
    <cfRule type="cellIs" priority="44" dxfId="531" operator="equal">
      <formula>0</formula>
    </cfRule>
  </conditionalFormatting>
  <conditionalFormatting sqref="G56">
    <cfRule type="cellIs" priority="41" dxfId="531" operator="between" stopIfTrue="1">
      <formula>0</formula>
      <formula>0</formula>
    </cfRule>
  </conditionalFormatting>
  <conditionalFormatting sqref="I56">
    <cfRule type="cellIs" priority="40" dxfId="531" operator="between" stopIfTrue="1">
      <formula>0</formula>
      <formula>0</formula>
    </cfRule>
  </conditionalFormatting>
  <conditionalFormatting sqref="K66">
    <cfRule type="cellIs" priority="39" dxfId="531" operator="between" stopIfTrue="1">
      <formula>0</formula>
      <formula>0</formula>
    </cfRule>
  </conditionalFormatting>
  <conditionalFormatting sqref="I66">
    <cfRule type="cellIs" priority="38" dxfId="531" operator="between" stopIfTrue="1">
      <formula>0</formula>
      <formula>0</formula>
    </cfRule>
  </conditionalFormatting>
  <conditionalFormatting sqref="G31">
    <cfRule type="cellIs" priority="37" dxfId="531" operator="between" stopIfTrue="1">
      <formula>0</formula>
      <formula>0</formula>
    </cfRule>
  </conditionalFormatting>
  <conditionalFormatting sqref="I31">
    <cfRule type="cellIs" priority="35" dxfId="531" operator="between" stopIfTrue="1">
      <formula>0</formula>
      <formula>0</formula>
    </cfRule>
  </conditionalFormatting>
  <conditionalFormatting sqref="I37">
    <cfRule type="cellIs" priority="34" dxfId="531" operator="between" stopIfTrue="1">
      <formula>0</formula>
      <formula>0</formula>
    </cfRule>
  </conditionalFormatting>
  <conditionalFormatting sqref="G41">
    <cfRule type="cellIs" priority="29" dxfId="531" operator="between" stopIfTrue="1">
      <formula>0</formula>
      <formula>0</formula>
    </cfRule>
  </conditionalFormatting>
  <conditionalFormatting sqref="S48">
    <cfRule type="cellIs" priority="28" dxfId="531" operator="between" stopIfTrue="1">
      <formula>0</formula>
      <formula>0</formula>
    </cfRule>
  </conditionalFormatting>
  <conditionalFormatting sqref="S37">
    <cfRule type="cellIs" priority="26" dxfId="531" operator="between" stopIfTrue="1">
      <formula>0</formula>
      <formula>0</formula>
    </cfRule>
  </conditionalFormatting>
  <conditionalFormatting sqref="S56">
    <cfRule type="cellIs" priority="25" dxfId="531" operator="between" stopIfTrue="1">
      <formula>0</formula>
      <formula>0</formula>
    </cfRule>
  </conditionalFormatting>
  <conditionalFormatting sqref="S66">
    <cfRule type="cellIs" priority="24" dxfId="531" operator="between" stopIfTrue="1">
      <formula>0</formula>
      <formula>0</formula>
    </cfRule>
  </conditionalFormatting>
  <conditionalFormatting sqref="K56">
    <cfRule type="cellIs" priority="23" dxfId="531" operator="between" stopIfTrue="1">
      <formula>0</formula>
      <formula>0</formula>
    </cfRule>
  </conditionalFormatting>
  <conditionalFormatting sqref="G15 G41:G47 G51:G56 G20 G29:G31">
    <cfRule type="expression" priority="22" dxfId="26" stopIfTrue="1">
      <formula>E15&lt;G15</formula>
    </cfRule>
  </conditionalFormatting>
  <conditionalFormatting sqref="I29:I31 I34:I37 I61:I66 S61:S66">
    <cfRule type="expression" priority="21" dxfId="26" stopIfTrue="1">
      <formula>H29&lt;I29</formula>
    </cfRule>
  </conditionalFormatting>
  <conditionalFormatting sqref="K41:K47 K58 K61:K62 K65:K66">
    <cfRule type="expression" priority="20" dxfId="26" stopIfTrue="1">
      <formula>J41&lt;K41</formula>
    </cfRule>
  </conditionalFormatting>
  <conditionalFormatting sqref="O41:O47">
    <cfRule type="expression" priority="18" dxfId="26" stopIfTrue="1">
      <formula>N41&lt;O41</formula>
    </cfRule>
  </conditionalFormatting>
  <conditionalFormatting sqref="S15 S34:S37 S41:S46 S48 S51:S56 S58 S20 S29:S30">
    <cfRule type="expression" priority="17" dxfId="26" stopIfTrue="1">
      <formula>R15&lt;S15</formula>
    </cfRule>
  </conditionalFormatting>
  <conditionalFormatting sqref="G16:G19">
    <cfRule type="expression" priority="16" dxfId="26" stopIfTrue="1">
      <formula>E16&lt;G16</formula>
    </cfRule>
  </conditionalFormatting>
  <conditionalFormatting sqref="K16:K19">
    <cfRule type="expression" priority="15" dxfId="26" stopIfTrue="1">
      <formula>J16&lt;K16</formula>
    </cfRule>
  </conditionalFormatting>
  <conditionalFormatting sqref="M16:M19">
    <cfRule type="expression" priority="14" dxfId="26" stopIfTrue="1">
      <formula>L16&lt;M16</formula>
    </cfRule>
  </conditionalFormatting>
  <conditionalFormatting sqref="O16:O19">
    <cfRule type="expression" priority="13" dxfId="26" stopIfTrue="1">
      <formula>N16&lt;O16</formula>
    </cfRule>
  </conditionalFormatting>
  <conditionalFormatting sqref="S16">
    <cfRule type="expression" priority="12" dxfId="26" stopIfTrue="1">
      <formula>R16&lt;S16</formula>
    </cfRule>
  </conditionalFormatting>
  <conditionalFormatting sqref="S21">
    <cfRule type="expression" priority="7" dxfId="26" stopIfTrue="1">
      <formula>R21&lt;S21</formula>
    </cfRule>
  </conditionalFormatting>
  <conditionalFormatting sqref="G21:G22 G24:G28">
    <cfRule type="expression" priority="11" dxfId="26" stopIfTrue="1">
      <formula>E21&lt;G21</formula>
    </cfRule>
  </conditionalFormatting>
  <conditionalFormatting sqref="K21:K28">
    <cfRule type="expression" priority="10" dxfId="26" stopIfTrue="1">
      <formula>J21&lt;K21</formula>
    </cfRule>
  </conditionalFormatting>
  <conditionalFormatting sqref="M21:M28">
    <cfRule type="expression" priority="9" dxfId="26" stopIfTrue="1">
      <formula>L21&lt;M21</formula>
    </cfRule>
  </conditionalFormatting>
  <conditionalFormatting sqref="O21:O28">
    <cfRule type="expression" priority="8" dxfId="26" stopIfTrue="1">
      <formula>N21&lt;O21</formula>
    </cfRule>
  </conditionalFormatting>
  <conditionalFormatting sqref="S31 Q31 O31 M31 K31">
    <cfRule type="cellIs" priority="6" dxfId="531" operator="between" stopIfTrue="1">
      <formula>0</formula>
      <formula>0</formula>
    </cfRule>
  </conditionalFormatting>
  <conditionalFormatting sqref="S31 Q31 O31 M31 K31">
    <cfRule type="expression" priority="5" dxfId="26" stopIfTrue="1">
      <formula>J31&lt;K31</formula>
    </cfRule>
  </conditionalFormatting>
  <conditionalFormatting sqref="S17:S19 S25:S28 S22:S23">
    <cfRule type="cellIs" priority="4" dxfId="531" operator="between" stopIfTrue="1">
      <formula>0</formula>
      <formula>0</formula>
    </cfRule>
  </conditionalFormatting>
  <conditionalFormatting sqref="S17:S19 S25:S28 S22:S23">
    <cfRule type="expression" priority="3" dxfId="26" stopIfTrue="1">
      <formula>R17&lt;S17</formula>
    </cfRule>
  </conditionalFormatting>
  <conditionalFormatting sqref="S24">
    <cfRule type="expression" priority="2" dxfId="26" stopIfTrue="1">
      <formula>R24&lt;S24</formula>
    </cfRule>
  </conditionalFormatting>
  <conditionalFormatting sqref="G23">
    <cfRule type="expression" priority="1" dxfId="26" stopIfTrue="1">
      <formula>E23&lt;G23</formula>
    </cfRule>
  </conditionalFormatting>
  <dataValidations count="3">
    <dataValidation allowBlank="1" showInputMessage="1" showErrorMessage="1" imeMode="halfAlpha" sqref="E41:G49 J41:K48 N41:O49 R41:S49"/>
    <dataValidation operator="greaterThanOrEqual" allowBlank="1" showInputMessage="1" showErrorMessage="1" error="数値以外入力不可！" imeMode="halfAlpha" sqref="H34:I38 E33:G38 J33:S38 E51:S67 E15:S32"/>
    <dataValidation allowBlank="1" showInputMessage="1" showErrorMessage="1" imeMode="on" sqref="P11 R11 B3:G5 E8:F8 P8:S10 J4 J6 K5 K12 P4:S6 H9 K3 N7 J9 K10 A12:F12 J11 I3 I8 K7:K8 N12"/>
  </dataValidations>
  <printOptions/>
  <pageMargins left="0.7" right="0.7" top="0.75" bottom="0.75" header="0.3" footer="0.3"/>
  <pageSetup fitToHeight="1" fitToWidth="1" horizontalDpi="600" verticalDpi="600" orientation="portrait" paperSize="9" scale="76" r:id="rId1"/>
  <ignoredErrors>
    <ignoredError sqref="P48 B29:B30 B33:B37 B41 B58 B61:B65 B51:B56" numberStoredAsText="1"/>
    <ignoredError sqref="J56 P4" unlockedFormula="1"/>
    <ignoredError sqref="R65:S65 H31 R25:S2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CY31"/>
  <sheetViews>
    <sheetView showGridLines="0" showZeros="0" zoomScalePageLayoutView="0" workbookViewId="0" topLeftCell="A1">
      <selection activeCell="A3" sqref="A3:E4"/>
    </sheetView>
  </sheetViews>
  <sheetFormatPr defaultColWidth="9.00390625" defaultRowHeight="13.5"/>
  <cols>
    <col min="1" max="1" width="6.50390625" style="226" customWidth="1"/>
    <col min="2" max="2" width="12.375" style="226" customWidth="1"/>
    <col min="3" max="4" width="7.125" style="226" customWidth="1"/>
    <col min="5" max="6" width="7.50390625" style="226" customWidth="1"/>
    <col min="7" max="7" width="4.625" style="226" customWidth="1"/>
    <col min="8" max="8" width="12.625" style="226" customWidth="1"/>
    <col min="9" max="10" width="7.50390625" style="226" customWidth="1"/>
    <col min="11" max="11" width="10.00390625" style="226" customWidth="1"/>
    <col min="12" max="12" width="5.375" style="226" customWidth="1"/>
    <col min="13" max="13" width="6.375" style="226" customWidth="1"/>
    <col min="14" max="19" width="7.25390625" style="226" customWidth="1"/>
    <col min="20" max="20" width="0.74609375" style="317" customWidth="1"/>
    <col min="21" max="16384" width="9.00390625" style="317" customWidth="1"/>
  </cols>
  <sheetData>
    <row r="1" spans="1:19" ht="18" customHeight="1">
      <c r="A1" s="1933" t="s">
        <v>379</v>
      </c>
      <c r="B1" s="1933"/>
      <c r="C1" s="1933"/>
      <c r="D1" s="1933"/>
      <c r="E1" s="1933"/>
      <c r="F1" s="1933"/>
      <c r="G1" s="1933"/>
      <c r="H1" s="1933"/>
      <c r="I1" s="1933"/>
      <c r="J1" s="1933"/>
      <c r="K1" s="1933"/>
      <c r="L1" s="1933"/>
      <c r="M1" s="1933"/>
      <c r="N1" s="1933"/>
      <c r="O1" s="1933"/>
      <c r="P1" s="1933"/>
      <c r="Q1" s="1933"/>
      <c r="R1" s="1933"/>
      <c r="S1" s="1933"/>
    </row>
    <row r="2" spans="1:19" s="20" customFormat="1" ht="15" customHeight="1">
      <c r="A2" s="1934" t="str">
        <f>'表紙'!G24</f>
        <v>2024年  4月改定</v>
      </c>
      <c r="B2" s="1084" t="s">
        <v>380</v>
      </c>
      <c r="C2" s="1085"/>
      <c r="D2" s="1085"/>
      <c r="E2" s="1086"/>
      <c r="F2" s="1084" t="s">
        <v>381</v>
      </c>
      <c r="G2" s="1085"/>
      <c r="H2" s="1085"/>
      <c r="I2" s="1084" t="s">
        <v>382</v>
      </c>
      <c r="J2" s="1085"/>
      <c r="K2" s="1085"/>
      <c r="L2" s="1084" t="s">
        <v>383</v>
      </c>
      <c r="M2" s="1085"/>
      <c r="N2" s="1087" t="s">
        <v>384</v>
      </c>
      <c r="O2" s="1085"/>
      <c r="P2" s="1085"/>
      <c r="Q2" s="1084" t="s">
        <v>55</v>
      </c>
      <c r="R2" s="1085"/>
      <c r="S2" s="1088"/>
    </row>
    <row r="3" spans="1:103" s="226" customFormat="1" ht="18" customHeight="1">
      <c r="A3" s="1934"/>
      <c r="B3" s="1935">
        <f>'青森市'!C2</f>
        <v>0</v>
      </c>
      <c r="C3" s="1936"/>
      <c r="D3" s="1936"/>
      <c r="E3" s="1937"/>
      <c r="F3" s="1940">
        <f>'青森市'!I2</f>
        <v>0</v>
      </c>
      <c r="G3" s="1941"/>
      <c r="H3" s="1942"/>
      <c r="I3" s="1946" t="s">
        <v>125</v>
      </c>
      <c r="J3" s="1947"/>
      <c r="K3" s="1948"/>
      <c r="L3" s="1952">
        <f>'青森市'!P2</f>
        <v>0</v>
      </c>
      <c r="M3" s="1953"/>
      <c r="N3" s="1956">
        <f>K28</f>
        <v>0</v>
      </c>
      <c r="O3" s="1936"/>
      <c r="P3" s="1937"/>
      <c r="Q3" s="1958">
        <f>'青森市'!V2</f>
        <v>0</v>
      </c>
      <c r="R3" s="1959"/>
      <c r="S3" s="1960"/>
      <c r="T3" s="318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7"/>
      <c r="BF3" s="317"/>
      <c r="BG3" s="317"/>
      <c r="BH3" s="317"/>
      <c r="BI3" s="317"/>
      <c r="BJ3" s="317"/>
      <c r="BK3" s="317"/>
      <c r="BL3" s="317"/>
      <c r="BM3" s="317"/>
      <c r="BN3" s="317"/>
      <c r="BO3" s="317"/>
      <c r="BP3" s="317"/>
      <c r="BQ3" s="317"/>
      <c r="BR3" s="317"/>
      <c r="BS3" s="317"/>
      <c r="BT3" s="317"/>
      <c r="BU3" s="317"/>
      <c r="BV3" s="317"/>
      <c r="BW3" s="317"/>
      <c r="BX3" s="317"/>
      <c r="BY3" s="317"/>
      <c r="BZ3" s="317"/>
      <c r="CA3" s="317"/>
      <c r="CB3" s="317"/>
      <c r="CC3" s="317"/>
      <c r="CD3" s="317"/>
      <c r="CE3" s="317"/>
      <c r="CF3" s="317"/>
      <c r="CG3" s="317"/>
      <c r="CH3" s="317"/>
      <c r="CI3" s="317"/>
      <c r="CJ3" s="317"/>
      <c r="CK3" s="317"/>
      <c r="CL3" s="317"/>
      <c r="CM3" s="317"/>
      <c r="CN3" s="317"/>
      <c r="CO3" s="317"/>
      <c r="CP3" s="317"/>
      <c r="CQ3" s="317"/>
      <c r="CR3" s="317"/>
      <c r="CS3" s="317"/>
      <c r="CT3" s="317"/>
      <c r="CU3" s="317"/>
      <c r="CV3" s="317"/>
      <c r="CW3" s="317"/>
      <c r="CX3" s="317"/>
      <c r="CY3" s="317"/>
    </row>
    <row r="4" spans="1:103" s="226" customFormat="1" ht="18" customHeight="1">
      <c r="A4" s="1089" t="s">
        <v>385</v>
      </c>
      <c r="B4" s="1935"/>
      <c r="C4" s="1938"/>
      <c r="D4" s="1938"/>
      <c r="E4" s="1939"/>
      <c r="F4" s="1943"/>
      <c r="G4" s="1944"/>
      <c r="H4" s="1945"/>
      <c r="I4" s="1949"/>
      <c r="J4" s="1950"/>
      <c r="K4" s="1951"/>
      <c r="L4" s="1954"/>
      <c r="M4" s="1955"/>
      <c r="N4" s="1957"/>
      <c r="O4" s="1938"/>
      <c r="P4" s="1939"/>
      <c r="Q4" s="1961"/>
      <c r="R4" s="1962"/>
      <c r="S4" s="1963"/>
      <c r="T4" s="318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7"/>
      <c r="BD4" s="317"/>
      <c r="BE4" s="317"/>
      <c r="BF4" s="317"/>
      <c r="BG4" s="317"/>
      <c r="BH4" s="317"/>
      <c r="BI4" s="317"/>
      <c r="BJ4" s="317"/>
      <c r="BK4" s="317"/>
      <c r="BL4" s="317"/>
      <c r="BM4" s="317"/>
      <c r="BN4" s="317"/>
      <c r="BO4" s="317"/>
      <c r="BP4" s="317"/>
      <c r="BQ4" s="317"/>
      <c r="BR4" s="317"/>
      <c r="BS4" s="317"/>
      <c r="BT4" s="317"/>
      <c r="BU4" s="317"/>
      <c r="BV4" s="317"/>
      <c r="BW4" s="317"/>
      <c r="BX4" s="317"/>
      <c r="BY4" s="317"/>
      <c r="BZ4" s="317"/>
      <c r="CA4" s="317"/>
      <c r="CB4" s="317"/>
      <c r="CC4" s="317"/>
      <c r="CD4" s="317"/>
      <c r="CE4" s="317"/>
      <c r="CF4" s="317"/>
      <c r="CG4" s="317"/>
      <c r="CH4" s="317"/>
      <c r="CI4" s="317"/>
      <c r="CJ4" s="317"/>
      <c r="CK4" s="317"/>
      <c r="CL4" s="317"/>
      <c r="CM4" s="317"/>
      <c r="CN4" s="317"/>
      <c r="CO4" s="317"/>
      <c r="CP4" s="317"/>
      <c r="CQ4" s="317"/>
      <c r="CR4" s="317"/>
      <c r="CS4" s="317"/>
      <c r="CT4" s="317"/>
      <c r="CU4" s="317"/>
      <c r="CV4" s="317"/>
      <c r="CW4" s="317"/>
      <c r="CX4" s="317"/>
      <c r="CY4" s="317"/>
    </row>
    <row r="5" spans="1:19" s="153" customFormat="1" ht="15" customHeight="1">
      <c r="A5" s="1917" t="s">
        <v>386</v>
      </c>
      <c r="B5" s="1918"/>
      <c r="C5" s="1929" t="s">
        <v>387</v>
      </c>
      <c r="D5" s="1929"/>
      <c r="E5" s="1930" t="s">
        <v>58</v>
      </c>
      <c r="F5" s="1931"/>
      <c r="G5" s="1917" t="s">
        <v>386</v>
      </c>
      <c r="H5" s="1918"/>
      <c r="I5" s="1929" t="s">
        <v>387</v>
      </c>
      <c r="J5" s="1929"/>
      <c r="K5" s="1929" t="s">
        <v>58</v>
      </c>
      <c r="L5" s="1932"/>
      <c r="M5" s="1917" t="s">
        <v>48</v>
      </c>
      <c r="N5" s="1918"/>
      <c r="O5" s="1918"/>
      <c r="P5" s="1918"/>
      <c r="Q5" s="1918"/>
      <c r="R5" s="1918"/>
      <c r="S5" s="1919"/>
    </row>
    <row r="6" spans="1:19" ht="19.5" customHeight="1">
      <c r="A6" s="1841" t="s">
        <v>388</v>
      </c>
      <c r="B6" s="1842"/>
      <c r="C6" s="1920">
        <f>'東津軽郡・むつ市・下北郡・弘前市（中津軽郡）'!Y23</f>
        <v>25650</v>
      </c>
      <c r="D6" s="1921"/>
      <c r="E6" s="1849">
        <f>SUM(E8:F27)</f>
        <v>0</v>
      </c>
      <c r="F6" s="1922"/>
      <c r="G6" s="1880" t="s">
        <v>24</v>
      </c>
      <c r="H6" s="319" t="s">
        <v>93</v>
      </c>
      <c r="I6" s="1864">
        <f>'青森市'!Y26</f>
        <v>1500</v>
      </c>
      <c r="J6" s="1865"/>
      <c r="K6" s="1866">
        <f>'青森市'!Z26</f>
        <v>0</v>
      </c>
      <c r="L6" s="1924"/>
      <c r="M6" s="1090"/>
      <c r="N6" s="1925"/>
      <c r="O6" s="1925"/>
      <c r="P6" s="1926"/>
      <c r="Q6" s="1926"/>
      <c r="R6" s="1927"/>
      <c r="S6" s="1928"/>
    </row>
    <row r="7" spans="1:19" ht="19.5" customHeight="1" thickBot="1">
      <c r="A7" s="1912" t="s">
        <v>389</v>
      </c>
      <c r="B7" s="1913"/>
      <c r="C7" s="1913"/>
      <c r="D7" s="1913"/>
      <c r="E7" s="1914"/>
      <c r="F7" s="1915"/>
      <c r="G7" s="1923"/>
      <c r="H7" s="320" t="s">
        <v>94</v>
      </c>
      <c r="I7" s="1853">
        <f>'青森市'!Y27</f>
        <v>150</v>
      </c>
      <c r="J7" s="1854"/>
      <c r="K7" s="1869">
        <f>'青森市'!Z27</f>
        <v>0</v>
      </c>
      <c r="L7" s="1916"/>
      <c r="M7" s="1091"/>
      <c r="N7" s="1892"/>
      <c r="O7" s="1892"/>
      <c r="P7" s="1895"/>
      <c r="Q7" s="1895"/>
      <c r="R7" s="1898"/>
      <c r="S7" s="1897"/>
    </row>
    <row r="8" spans="1:19" ht="19.5" customHeight="1">
      <c r="A8" s="487"/>
      <c r="B8" s="488" t="s">
        <v>35</v>
      </c>
      <c r="C8" s="1902">
        <v>3500</v>
      </c>
      <c r="D8" s="1903"/>
      <c r="E8" s="1904"/>
      <c r="F8" s="1905"/>
      <c r="G8" s="1906" t="s">
        <v>219</v>
      </c>
      <c r="H8" s="1907"/>
      <c r="I8" s="1908">
        <f>'黒石市・南津軽郡・五所川原市'!Z5</f>
        <v>1850</v>
      </c>
      <c r="J8" s="1909"/>
      <c r="K8" s="1910">
        <f>'黒石市・南津軽郡・五所川原市'!AA5</f>
        <v>0</v>
      </c>
      <c r="L8" s="1911"/>
      <c r="M8" s="1091"/>
      <c r="N8" s="1892"/>
      <c r="O8" s="1892"/>
      <c r="P8" s="1895"/>
      <c r="Q8" s="1895"/>
      <c r="R8" s="1898"/>
      <c r="S8" s="1901"/>
    </row>
    <row r="9" spans="1:19" ht="19.5" customHeight="1">
      <c r="A9" s="489"/>
      <c r="B9" s="490" t="s">
        <v>10</v>
      </c>
      <c r="C9" s="1871">
        <v>5120</v>
      </c>
      <c r="D9" s="1872"/>
      <c r="E9" s="1860"/>
      <c r="F9" s="1861"/>
      <c r="G9" s="1880" t="s">
        <v>199</v>
      </c>
      <c r="H9" s="319" t="s">
        <v>97</v>
      </c>
      <c r="I9" s="1864">
        <f>'黒石市・南津軽郡・五所川原市'!Z9</f>
        <v>430</v>
      </c>
      <c r="J9" s="1865"/>
      <c r="K9" s="1883">
        <f>'黒石市・南津軽郡・五所川原市'!AA9</f>
        <v>0</v>
      </c>
      <c r="L9" s="1884"/>
      <c r="M9" s="1092"/>
      <c r="N9" s="1892"/>
      <c r="O9" s="1892"/>
      <c r="P9" s="1895"/>
      <c r="Q9" s="1895"/>
      <c r="R9" s="1898"/>
      <c r="S9" s="1897"/>
    </row>
    <row r="10" spans="1:19" ht="19.5" customHeight="1">
      <c r="A10" s="489"/>
      <c r="B10" s="490" t="s">
        <v>11</v>
      </c>
      <c r="C10" s="1871">
        <v>1790</v>
      </c>
      <c r="D10" s="1872"/>
      <c r="E10" s="1860"/>
      <c r="F10" s="1861"/>
      <c r="G10" s="1881"/>
      <c r="H10" s="321" t="s">
        <v>354</v>
      </c>
      <c r="I10" s="1873">
        <f>'黒石市・南津軽郡・五所川原市'!Z10</f>
        <v>960</v>
      </c>
      <c r="J10" s="1874"/>
      <c r="K10" s="1875">
        <f>'黒石市・南津軽郡・五所川原市'!AA10</f>
        <v>0</v>
      </c>
      <c r="L10" s="1876"/>
      <c r="M10" s="1092"/>
      <c r="N10" s="1892"/>
      <c r="O10" s="1892"/>
      <c r="P10" s="1895"/>
      <c r="Q10" s="1895"/>
      <c r="R10" s="1898"/>
      <c r="S10" s="1897"/>
    </row>
    <row r="11" spans="1:19" ht="19.5" customHeight="1">
      <c r="A11" s="489"/>
      <c r="B11" s="490" t="s">
        <v>12</v>
      </c>
      <c r="C11" s="1871">
        <v>1270</v>
      </c>
      <c r="D11" s="1872"/>
      <c r="E11" s="1860"/>
      <c r="F11" s="1861"/>
      <c r="G11" s="1882"/>
      <c r="H11" s="322" t="s">
        <v>99</v>
      </c>
      <c r="I11" s="1899">
        <f>'黒石市・南津軽郡・五所川原市'!Z11</f>
        <v>250</v>
      </c>
      <c r="J11" s="1900"/>
      <c r="K11" s="1869">
        <f>'黒石市・南津軽郡・五所川原市'!AA11</f>
        <v>0</v>
      </c>
      <c r="L11" s="1870"/>
      <c r="M11" s="1092"/>
      <c r="N11" s="1892"/>
      <c r="O11" s="1892"/>
      <c r="P11" s="1895"/>
      <c r="Q11" s="1895"/>
      <c r="R11" s="1898"/>
      <c r="S11" s="1897"/>
    </row>
    <row r="12" spans="1:19" ht="19.5" customHeight="1">
      <c r="A12" s="489"/>
      <c r="B12" s="490" t="s">
        <v>13</v>
      </c>
      <c r="C12" s="1871">
        <v>2600</v>
      </c>
      <c r="D12" s="1872"/>
      <c r="E12" s="1860"/>
      <c r="F12" s="1861"/>
      <c r="G12" s="1880" t="s">
        <v>54</v>
      </c>
      <c r="H12" s="319" t="s">
        <v>96</v>
      </c>
      <c r="I12" s="1864">
        <f>'黒石市・南津軽郡・五所川原市'!Z13</f>
        <v>980</v>
      </c>
      <c r="J12" s="1865"/>
      <c r="K12" s="1883">
        <f>'黒石市・南津軽郡・五所川原市'!AA13</f>
        <v>0</v>
      </c>
      <c r="L12" s="1884"/>
      <c r="M12" s="1092"/>
      <c r="N12" s="1892"/>
      <c r="O12" s="1892"/>
      <c r="P12" s="1893"/>
      <c r="Q12" s="1893"/>
      <c r="R12" s="1857"/>
      <c r="S12" s="1858"/>
    </row>
    <row r="13" spans="1:19" ht="19.5" customHeight="1">
      <c r="A13" s="489"/>
      <c r="B13" s="490" t="s">
        <v>14</v>
      </c>
      <c r="C13" s="1871">
        <v>2130</v>
      </c>
      <c r="D13" s="1872"/>
      <c r="E13" s="1860"/>
      <c r="F13" s="1861"/>
      <c r="G13" s="1881"/>
      <c r="H13" s="321" t="s">
        <v>1036</v>
      </c>
      <c r="I13" s="1873">
        <f>'黒石市・南津軽郡・五所川原市'!Z15</f>
        <v>990</v>
      </c>
      <c r="J13" s="1874"/>
      <c r="K13" s="1875">
        <f>'黒石市・南津軽郡・五所川原市'!AA15</f>
        <v>0</v>
      </c>
      <c r="L13" s="1876"/>
      <c r="M13" s="1094"/>
      <c r="N13" s="1892"/>
      <c r="O13" s="1892"/>
      <c r="P13" s="1895"/>
      <c r="Q13" s="1895"/>
      <c r="R13" s="1898"/>
      <c r="S13" s="1897"/>
    </row>
    <row r="14" spans="1:19" ht="19.5" customHeight="1">
      <c r="A14" s="489"/>
      <c r="B14" s="490" t="s">
        <v>15</v>
      </c>
      <c r="C14" s="1871">
        <v>780</v>
      </c>
      <c r="D14" s="1872"/>
      <c r="E14" s="1860"/>
      <c r="F14" s="1861"/>
      <c r="G14" s="1882"/>
      <c r="H14" s="322" t="s">
        <v>95</v>
      </c>
      <c r="I14" s="1853">
        <f>'黒石市・南津軽郡・五所川原市'!Z16</f>
        <v>280</v>
      </c>
      <c r="J14" s="1854"/>
      <c r="K14" s="1869">
        <f>'黒石市・南津軽郡・五所川原市'!AA16</f>
        <v>0</v>
      </c>
      <c r="L14" s="1870"/>
      <c r="M14" s="1094"/>
      <c r="N14" s="1892"/>
      <c r="O14" s="1892"/>
      <c r="P14" s="1893"/>
      <c r="Q14" s="1893"/>
      <c r="R14" s="1857"/>
      <c r="S14" s="1858"/>
    </row>
    <row r="15" spans="1:19" ht="19.5" customHeight="1">
      <c r="A15" s="489"/>
      <c r="B15" s="490" t="s">
        <v>16</v>
      </c>
      <c r="C15" s="1871">
        <v>810</v>
      </c>
      <c r="D15" s="1872"/>
      <c r="E15" s="1860"/>
      <c r="F15" s="1861"/>
      <c r="G15" s="1862" t="s">
        <v>23</v>
      </c>
      <c r="H15" s="319" t="s">
        <v>38</v>
      </c>
      <c r="I15" s="1864">
        <f>'黒石市・南津軽郡・五所川原市'!Z18</f>
        <v>1220</v>
      </c>
      <c r="J15" s="1865"/>
      <c r="K15" s="1883">
        <f>'黒石市・南津軽郡・五所川原市'!AA18</f>
        <v>0</v>
      </c>
      <c r="L15" s="1884"/>
      <c r="M15" s="1094"/>
      <c r="N15" s="1892"/>
      <c r="O15" s="1892"/>
      <c r="P15" s="1895"/>
      <c r="Q15" s="1895"/>
      <c r="R15" s="1896"/>
      <c r="S15" s="1897"/>
    </row>
    <row r="16" spans="1:19" ht="19.5" customHeight="1">
      <c r="A16" s="489"/>
      <c r="B16" s="490" t="s">
        <v>17</v>
      </c>
      <c r="C16" s="1871">
        <v>1740</v>
      </c>
      <c r="D16" s="1872"/>
      <c r="E16" s="1860"/>
      <c r="F16" s="1861"/>
      <c r="G16" s="1894"/>
      <c r="H16" s="321" t="s">
        <v>39</v>
      </c>
      <c r="I16" s="1873">
        <f>'黒石市・南津軽郡・五所川原市'!Z19</f>
        <v>160</v>
      </c>
      <c r="J16" s="1874"/>
      <c r="K16" s="1875">
        <f>'黒石市・南津軽郡・五所川原市'!AA19</f>
        <v>0</v>
      </c>
      <c r="L16" s="1876"/>
      <c r="M16" s="1094"/>
      <c r="N16" s="1892"/>
      <c r="O16" s="1892"/>
      <c r="P16" s="1893"/>
      <c r="Q16" s="1893"/>
      <c r="R16" s="1857"/>
      <c r="S16" s="1858"/>
    </row>
    <row r="17" spans="1:19" ht="19.5" customHeight="1">
      <c r="A17" s="489"/>
      <c r="B17" s="490" t="s">
        <v>18</v>
      </c>
      <c r="C17" s="1871">
        <v>1040</v>
      </c>
      <c r="D17" s="1872"/>
      <c r="E17" s="1860"/>
      <c r="F17" s="1861"/>
      <c r="G17" s="1863"/>
      <c r="H17" s="322" t="s">
        <v>40</v>
      </c>
      <c r="I17" s="1853">
        <f>'黒石市・南津軽郡・五所川原市'!Z20</f>
        <v>20</v>
      </c>
      <c r="J17" s="1854"/>
      <c r="K17" s="1869">
        <f>'黒石市・南津軽郡・五所川原市'!AA20</f>
        <v>0</v>
      </c>
      <c r="L17" s="1870"/>
      <c r="M17" s="1092"/>
      <c r="N17" s="1857"/>
      <c r="O17" s="1857"/>
      <c r="P17" s="1890"/>
      <c r="Q17" s="1891"/>
      <c r="R17" s="1888"/>
      <c r="S17" s="1889"/>
    </row>
    <row r="18" spans="1:19" ht="19.5" customHeight="1">
      <c r="A18" s="489"/>
      <c r="B18" s="490" t="s">
        <v>982</v>
      </c>
      <c r="C18" s="1871">
        <v>200</v>
      </c>
      <c r="D18" s="1872"/>
      <c r="E18" s="1860"/>
      <c r="F18" s="1861"/>
      <c r="G18" s="1880" t="s">
        <v>41</v>
      </c>
      <c r="H18" s="319" t="s">
        <v>145</v>
      </c>
      <c r="I18" s="1864">
        <f>'北津軽郡・つがる市・西津軽郡'!Y5</f>
        <v>560</v>
      </c>
      <c r="J18" s="1865"/>
      <c r="K18" s="1883">
        <f>'北津軽郡・つがる市・西津軽郡'!Z5</f>
        <v>0</v>
      </c>
      <c r="L18" s="1884"/>
      <c r="M18" s="1094"/>
      <c r="N18" s="1857"/>
      <c r="O18" s="1857"/>
      <c r="P18" s="1857"/>
      <c r="Q18" s="1857"/>
      <c r="R18" s="1857"/>
      <c r="S18" s="1858"/>
    </row>
    <row r="19" spans="1:19" ht="19.5" customHeight="1">
      <c r="A19" s="489"/>
      <c r="B19" s="490" t="s">
        <v>983</v>
      </c>
      <c r="C19" s="1871">
        <v>250</v>
      </c>
      <c r="D19" s="1872"/>
      <c r="E19" s="1860"/>
      <c r="F19" s="1861"/>
      <c r="G19" s="1881"/>
      <c r="H19" s="321" t="s">
        <v>42</v>
      </c>
      <c r="I19" s="1873">
        <f>'北津軽郡・つがる市・西津軽郡'!Y6</f>
        <v>220</v>
      </c>
      <c r="J19" s="1874"/>
      <c r="K19" s="1875">
        <f>'北津軽郡・つがる市・西津軽郡'!Z6</f>
        <v>0</v>
      </c>
      <c r="L19" s="1876"/>
      <c r="M19" s="1094"/>
      <c r="N19" s="1857"/>
      <c r="O19" s="1857"/>
      <c r="P19" s="1857"/>
      <c r="Q19" s="1857"/>
      <c r="R19" s="1857"/>
      <c r="S19" s="1858"/>
    </row>
    <row r="20" spans="1:19" ht="19.5" customHeight="1">
      <c r="A20" s="489"/>
      <c r="B20" s="490" t="s">
        <v>19</v>
      </c>
      <c r="C20" s="1871">
        <v>260</v>
      </c>
      <c r="D20" s="1872"/>
      <c r="E20" s="1860"/>
      <c r="F20" s="1861"/>
      <c r="G20" s="1882"/>
      <c r="H20" s="322" t="s">
        <v>146</v>
      </c>
      <c r="I20" s="1853">
        <f>'北津軽郡・つがる市・西津軽郡'!Y9</f>
        <v>40</v>
      </c>
      <c r="J20" s="1854"/>
      <c r="K20" s="1869">
        <f>'北津軽郡・つがる市・西津軽郡'!Z9</f>
        <v>0</v>
      </c>
      <c r="L20" s="1870"/>
      <c r="M20" s="1094"/>
      <c r="N20" s="1885"/>
      <c r="O20" s="1885"/>
      <c r="P20" s="1885"/>
      <c r="Q20" s="1885"/>
      <c r="R20" s="1886"/>
      <c r="S20" s="1887"/>
    </row>
    <row r="21" spans="1:19" ht="19.5" customHeight="1">
      <c r="A21" s="489"/>
      <c r="B21" s="490" t="s">
        <v>20</v>
      </c>
      <c r="C21" s="1871">
        <v>430</v>
      </c>
      <c r="D21" s="1872"/>
      <c r="E21" s="1860"/>
      <c r="F21" s="1861"/>
      <c r="G21" s="1880" t="s">
        <v>25</v>
      </c>
      <c r="H21" s="319" t="s">
        <v>147</v>
      </c>
      <c r="I21" s="1864">
        <f>'北津軽郡・つがる市・西津軽郡'!Y12</f>
        <v>120</v>
      </c>
      <c r="J21" s="1865"/>
      <c r="K21" s="1883">
        <f>'北津軽郡・つがる市・西津軽郡'!Z12</f>
        <v>0</v>
      </c>
      <c r="L21" s="1884"/>
      <c r="M21" s="1094"/>
      <c r="N21" s="1857"/>
      <c r="O21" s="1857"/>
      <c r="P21" s="1857"/>
      <c r="Q21" s="1857"/>
      <c r="R21" s="1857"/>
      <c r="S21" s="1858"/>
    </row>
    <row r="22" spans="1:19" ht="19.5" customHeight="1">
      <c r="A22" s="489"/>
      <c r="B22" s="490" t="s">
        <v>21</v>
      </c>
      <c r="C22" s="1871">
        <v>850</v>
      </c>
      <c r="D22" s="1872"/>
      <c r="E22" s="1860"/>
      <c r="F22" s="1861"/>
      <c r="G22" s="1881"/>
      <c r="H22" s="321" t="s">
        <v>148</v>
      </c>
      <c r="I22" s="1873">
        <f>'北津軽郡・つがる市・西津軽郡'!Y13</f>
        <v>50</v>
      </c>
      <c r="J22" s="1874"/>
      <c r="K22" s="1875">
        <f>'北津軽郡・つがる市・西津軽郡'!Z13</f>
        <v>0</v>
      </c>
      <c r="L22" s="1876"/>
      <c r="M22" s="1094"/>
      <c r="N22" s="1877"/>
      <c r="O22" s="1877"/>
      <c r="P22" s="1878"/>
      <c r="Q22" s="1878"/>
      <c r="R22" s="1857"/>
      <c r="S22" s="1858"/>
    </row>
    <row r="23" spans="1:19" ht="19.5" customHeight="1">
      <c r="A23" s="489"/>
      <c r="B23" s="490" t="s">
        <v>22</v>
      </c>
      <c r="C23" s="1871">
        <v>500</v>
      </c>
      <c r="D23" s="1872"/>
      <c r="E23" s="1860"/>
      <c r="F23" s="1861"/>
      <c r="G23" s="1881"/>
      <c r="H23" s="321" t="s">
        <v>149</v>
      </c>
      <c r="I23" s="1873">
        <f>'北津軽郡・つがる市・西津軽郡'!Y14</f>
        <v>50</v>
      </c>
      <c r="J23" s="1874"/>
      <c r="K23" s="1875">
        <f>'北津軽郡・つがる市・西津軽郡'!Z14</f>
        <v>0</v>
      </c>
      <c r="L23" s="1876"/>
      <c r="M23" s="1094"/>
      <c r="N23" s="1857"/>
      <c r="O23" s="1857"/>
      <c r="P23" s="1857"/>
      <c r="Q23" s="1857"/>
      <c r="R23" s="1857"/>
      <c r="S23" s="1858"/>
    </row>
    <row r="24" spans="1:19" ht="19.5" customHeight="1">
      <c r="A24" s="489"/>
      <c r="B24" s="490" t="s">
        <v>139</v>
      </c>
      <c r="C24" s="1871">
        <v>190</v>
      </c>
      <c r="D24" s="1872"/>
      <c r="E24" s="1860"/>
      <c r="F24" s="1861"/>
      <c r="G24" s="1881"/>
      <c r="H24" s="321" t="s">
        <v>150</v>
      </c>
      <c r="I24" s="1873">
        <f>'北津軽郡・つがる市・西津軽郡'!Y15</f>
        <v>50</v>
      </c>
      <c r="J24" s="1874"/>
      <c r="K24" s="1875">
        <f>'北津軽郡・つがる市・西津軽郡'!Z15</f>
        <v>0</v>
      </c>
      <c r="L24" s="1876"/>
      <c r="M24" s="1094"/>
      <c r="N24" s="1877"/>
      <c r="O24" s="1877"/>
      <c r="P24" s="1878"/>
      <c r="Q24" s="1878"/>
      <c r="R24" s="1878"/>
      <c r="S24" s="1879"/>
    </row>
    <row r="25" spans="1:19" ht="19.5" customHeight="1">
      <c r="A25" s="489"/>
      <c r="B25" s="491" t="s">
        <v>140</v>
      </c>
      <c r="C25" s="1859">
        <v>400</v>
      </c>
      <c r="D25" s="1859"/>
      <c r="E25" s="1860"/>
      <c r="F25" s="1861"/>
      <c r="G25" s="1882"/>
      <c r="H25" s="322" t="s">
        <v>151</v>
      </c>
      <c r="I25" s="1853">
        <f>'北津軽郡・つがる市・西津軽郡'!Y16</f>
        <v>50</v>
      </c>
      <c r="J25" s="1854"/>
      <c r="K25" s="1869">
        <f>'北津軽郡・つがる市・西津軽郡'!Z16</f>
        <v>0</v>
      </c>
      <c r="L25" s="1870"/>
      <c r="M25" s="1094"/>
      <c r="N25" s="1857"/>
      <c r="O25" s="1857"/>
      <c r="P25" s="1857"/>
      <c r="Q25" s="1857"/>
      <c r="R25" s="1857"/>
      <c r="S25" s="1858"/>
    </row>
    <row r="26" spans="1:19" ht="19.5" customHeight="1">
      <c r="A26" s="489"/>
      <c r="B26" s="491" t="s">
        <v>665</v>
      </c>
      <c r="C26" s="1859">
        <v>1400</v>
      </c>
      <c r="D26" s="1859"/>
      <c r="E26" s="1860"/>
      <c r="F26" s="1861"/>
      <c r="G26" s="1862" t="s">
        <v>43</v>
      </c>
      <c r="H26" s="319" t="s">
        <v>45</v>
      </c>
      <c r="I26" s="1864">
        <f>'北津軽郡・つがる市・西津軽郡'!Y20</f>
        <v>140</v>
      </c>
      <c r="J26" s="1865"/>
      <c r="K26" s="1866">
        <f>'北津軽郡・つがる市・西津軽郡'!Z20</f>
        <v>0</v>
      </c>
      <c r="L26" s="1867"/>
      <c r="M26" s="1093"/>
      <c r="N26" s="1857"/>
      <c r="O26" s="1857"/>
      <c r="P26" s="1857"/>
      <c r="Q26" s="1857"/>
      <c r="R26" s="1857"/>
      <c r="S26" s="1858"/>
    </row>
    <row r="27" spans="1:19" ht="19.5" customHeight="1" thickBot="1">
      <c r="A27" s="492"/>
      <c r="B27" s="493" t="s">
        <v>666</v>
      </c>
      <c r="C27" s="1868">
        <v>390</v>
      </c>
      <c r="D27" s="1868"/>
      <c r="E27" s="1851"/>
      <c r="F27" s="1852"/>
      <c r="G27" s="1863"/>
      <c r="H27" s="322" t="s">
        <v>46</v>
      </c>
      <c r="I27" s="1853">
        <f>'北津軽郡・つがる市・西津軽郡'!Y22</f>
        <v>70</v>
      </c>
      <c r="J27" s="1854"/>
      <c r="K27" s="1855">
        <f>'北津軽郡・つがる市・西津軽郡'!Z22</f>
        <v>0</v>
      </c>
      <c r="L27" s="1856"/>
      <c r="M27" s="1093"/>
      <c r="N27" s="1857"/>
      <c r="O27" s="1857"/>
      <c r="P27" s="1857"/>
      <c r="Q27" s="1857"/>
      <c r="R27" s="1857"/>
      <c r="S27" s="1858"/>
    </row>
    <row r="28" spans="1:19" ht="19.5" customHeight="1">
      <c r="A28" s="1841" t="s">
        <v>33</v>
      </c>
      <c r="B28" s="1842"/>
      <c r="C28" s="1843">
        <f>'東津軽郡・むつ市・下北郡・弘前市（中津軽郡）'!Y24</f>
        <v>260</v>
      </c>
      <c r="D28" s="1843"/>
      <c r="E28" s="1844">
        <f>'東津軽郡・むつ市・下北郡・弘前市（中津軽郡）'!Z24</f>
        <v>0</v>
      </c>
      <c r="F28" s="1845"/>
      <c r="G28" s="1846" t="s">
        <v>47</v>
      </c>
      <c r="H28" s="1847"/>
      <c r="I28" s="1848">
        <f>SUM(C6,C28,I6:J27)</f>
        <v>36050</v>
      </c>
      <c r="J28" s="1848"/>
      <c r="K28" s="1849">
        <f>SUM(E6,E28,K6:L27)</f>
        <v>0</v>
      </c>
      <c r="L28" s="1850"/>
      <c r="M28" s="1095"/>
      <c r="N28" s="1839"/>
      <c r="O28" s="1839"/>
      <c r="P28" s="1839"/>
      <c r="Q28" s="1839"/>
      <c r="R28" s="1839"/>
      <c r="S28" s="1840"/>
    </row>
    <row r="29" spans="1:19" ht="21" customHeight="1">
      <c r="A29" s="317"/>
      <c r="D29" s="323"/>
      <c r="S29" s="324" t="s">
        <v>125</v>
      </c>
    </row>
    <row r="30" ht="13.5" customHeight="1">
      <c r="S30" s="324" t="s">
        <v>390</v>
      </c>
    </row>
    <row r="31" ht="13.5">
      <c r="S31" s="324" t="s">
        <v>391</v>
      </c>
    </row>
  </sheetData>
  <sheetProtection/>
  <mergeCells count="184">
    <mergeCell ref="A1:S1"/>
    <mergeCell ref="A2:A3"/>
    <mergeCell ref="B3:E4"/>
    <mergeCell ref="F3:H4"/>
    <mergeCell ref="I3:K4"/>
    <mergeCell ref="L3:M4"/>
    <mergeCell ref="N3:P4"/>
    <mergeCell ref="Q3:S4"/>
    <mergeCell ref="A5:B5"/>
    <mergeCell ref="C5:D5"/>
    <mergeCell ref="E5:F5"/>
    <mergeCell ref="G5:H5"/>
    <mergeCell ref="I5:J5"/>
    <mergeCell ref="K5:L5"/>
    <mergeCell ref="M5:S5"/>
    <mergeCell ref="A6:B6"/>
    <mergeCell ref="C6:D6"/>
    <mergeCell ref="E6:F6"/>
    <mergeCell ref="G6:G7"/>
    <mergeCell ref="I6:J6"/>
    <mergeCell ref="K6:L6"/>
    <mergeCell ref="N6:O6"/>
    <mergeCell ref="P6:Q6"/>
    <mergeCell ref="R6:S6"/>
    <mergeCell ref="A7:F7"/>
    <mergeCell ref="I7:J7"/>
    <mergeCell ref="K7:L7"/>
    <mergeCell ref="N7:O7"/>
    <mergeCell ref="P7:Q7"/>
    <mergeCell ref="R7:S7"/>
    <mergeCell ref="C8:D8"/>
    <mergeCell ref="E8:F8"/>
    <mergeCell ref="G8:H8"/>
    <mergeCell ref="I8:J8"/>
    <mergeCell ref="K8:L8"/>
    <mergeCell ref="N8:O8"/>
    <mergeCell ref="C9:D9"/>
    <mergeCell ref="E9:F9"/>
    <mergeCell ref="G9:G11"/>
    <mergeCell ref="I9:J9"/>
    <mergeCell ref="K9:L9"/>
    <mergeCell ref="N9:O9"/>
    <mergeCell ref="I10:J10"/>
    <mergeCell ref="K10:L10"/>
    <mergeCell ref="N10:O10"/>
    <mergeCell ref="C11:D11"/>
    <mergeCell ref="N11:O11"/>
    <mergeCell ref="P11:Q11"/>
    <mergeCell ref="R11:S11"/>
    <mergeCell ref="P10:Q10"/>
    <mergeCell ref="P8:Q8"/>
    <mergeCell ref="R8:S8"/>
    <mergeCell ref="P9:Q9"/>
    <mergeCell ref="R9:S9"/>
    <mergeCell ref="R10:S10"/>
    <mergeCell ref="C10:D10"/>
    <mergeCell ref="E10:F10"/>
    <mergeCell ref="E12:F12"/>
    <mergeCell ref="G12:G14"/>
    <mergeCell ref="I12:J12"/>
    <mergeCell ref="K12:L12"/>
    <mergeCell ref="E11:F11"/>
    <mergeCell ref="I11:J11"/>
    <mergeCell ref="K11:L11"/>
    <mergeCell ref="C14:D14"/>
    <mergeCell ref="E14:F14"/>
    <mergeCell ref="I14:J14"/>
    <mergeCell ref="K14:L14"/>
    <mergeCell ref="P12:Q12"/>
    <mergeCell ref="N14:O14"/>
    <mergeCell ref="P14:Q14"/>
    <mergeCell ref="R12:S12"/>
    <mergeCell ref="C13:D13"/>
    <mergeCell ref="E13:F13"/>
    <mergeCell ref="I13:J13"/>
    <mergeCell ref="K13:L13"/>
    <mergeCell ref="N13:O13"/>
    <mergeCell ref="P13:Q13"/>
    <mergeCell ref="R13:S13"/>
    <mergeCell ref="C12:D12"/>
    <mergeCell ref="N12:O12"/>
    <mergeCell ref="R14:S14"/>
    <mergeCell ref="C15:D15"/>
    <mergeCell ref="E15:F15"/>
    <mergeCell ref="G15:G17"/>
    <mergeCell ref="I15:J15"/>
    <mergeCell ref="K15:L15"/>
    <mergeCell ref="N15:O15"/>
    <mergeCell ref="P15:Q15"/>
    <mergeCell ref="R15:S15"/>
    <mergeCell ref="C16:D16"/>
    <mergeCell ref="E16:F16"/>
    <mergeCell ref="I16:J16"/>
    <mergeCell ref="K16:L16"/>
    <mergeCell ref="N16:O16"/>
    <mergeCell ref="P16:Q16"/>
    <mergeCell ref="R16:S16"/>
    <mergeCell ref="C17:D17"/>
    <mergeCell ref="E17:F17"/>
    <mergeCell ref="I17:J17"/>
    <mergeCell ref="K17:L17"/>
    <mergeCell ref="N17:O17"/>
    <mergeCell ref="P17:Q17"/>
    <mergeCell ref="R17:S17"/>
    <mergeCell ref="C18:D18"/>
    <mergeCell ref="E18:F18"/>
    <mergeCell ref="G18:G20"/>
    <mergeCell ref="I18:J18"/>
    <mergeCell ref="K18:L18"/>
    <mergeCell ref="N18:O18"/>
    <mergeCell ref="P18:Q18"/>
    <mergeCell ref="R18:S18"/>
    <mergeCell ref="C19:D19"/>
    <mergeCell ref="E19:F19"/>
    <mergeCell ref="I19:J19"/>
    <mergeCell ref="K19:L19"/>
    <mergeCell ref="N19:O19"/>
    <mergeCell ref="P19:Q19"/>
    <mergeCell ref="R19:S19"/>
    <mergeCell ref="C20:D20"/>
    <mergeCell ref="E20:F20"/>
    <mergeCell ref="I20:J20"/>
    <mergeCell ref="K20:L20"/>
    <mergeCell ref="N20:Q20"/>
    <mergeCell ref="R20:S20"/>
    <mergeCell ref="E21:F21"/>
    <mergeCell ref="G21:G25"/>
    <mergeCell ref="I21:J21"/>
    <mergeCell ref="K21:L21"/>
    <mergeCell ref="N21:O21"/>
    <mergeCell ref="C23:D23"/>
    <mergeCell ref="E23:F23"/>
    <mergeCell ref="I23:J23"/>
    <mergeCell ref="K23:L23"/>
    <mergeCell ref="N23:O23"/>
    <mergeCell ref="P21:Q21"/>
    <mergeCell ref="R21:S21"/>
    <mergeCell ref="C22:D22"/>
    <mergeCell ref="E22:F22"/>
    <mergeCell ref="I22:J22"/>
    <mergeCell ref="K22:L22"/>
    <mergeCell ref="N22:O22"/>
    <mergeCell ref="P22:Q22"/>
    <mergeCell ref="R22:S22"/>
    <mergeCell ref="C21:D21"/>
    <mergeCell ref="P23:Q23"/>
    <mergeCell ref="R23:S23"/>
    <mergeCell ref="C24:D24"/>
    <mergeCell ref="E24:F24"/>
    <mergeCell ref="I24:J24"/>
    <mergeCell ref="K24:L24"/>
    <mergeCell ref="N24:O24"/>
    <mergeCell ref="P24:S24"/>
    <mergeCell ref="C25:D25"/>
    <mergeCell ref="E25:F25"/>
    <mergeCell ref="I25:J25"/>
    <mergeCell ref="K25:L25"/>
    <mergeCell ref="N25:O25"/>
    <mergeCell ref="P25:Q25"/>
    <mergeCell ref="R25:S25"/>
    <mergeCell ref="C26:D26"/>
    <mergeCell ref="E26:F26"/>
    <mergeCell ref="G26:G27"/>
    <mergeCell ref="I26:J26"/>
    <mergeCell ref="K26:L26"/>
    <mergeCell ref="N26:O26"/>
    <mergeCell ref="P26:Q26"/>
    <mergeCell ref="R26:S26"/>
    <mergeCell ref="C27:D27"/>
    <mergeCell ref="E27:F27"/>
    <mergeCell ref="I27:J27"/>
    <mergeCell ref="K27:L27"/>
    <mergeCell ref="N27:O27"/>
    <mergeCell ref="P27:Q27"/>
    <mergeCell ref="R27:S27"/>
    <mergeCell ref="N28:O28"/>
    <mergeCell ref="P28:Q28"/>
    <mergeCell ref="R28:S28"/>
    <mergeCell ref="A28:B28"/>
    <mergeCell ref="C28:D28"/>
    <mergeCell ref="E28:F28"/>
    <mergeCell ref="G28:H28"/>
    <mergeCell ref="I28:J28"/>
    <mergeCell ref="K28:L28"/>
  </mergeCells>
  <conditionalFormatting sqref="K6">
    <cfRule type="expression" priority="30" dxfId="0" stopIfTrue="1">
      <formula>I6&lt;K6</formula>
    </cfRule>
  </conditionalFormatting>
  <conditionalFormatting sqref="K7">
    <cfRule type="expression" priority="29" dxfId="0" stopIfTrue="1">
      <formula>I7&lt;K7</formula>
    </cfRule>
  </conditionalFormatting>
  <conditionalFormatting sqref="K8">
    <cfRule type="expression" priority="28" dxfId="0" stopIfTrue="1">
      <formula>I8&lt;K8</formula>
    </cfRule>
  </conditionalFormatting>
  <conditionalFormatting sqref="K9">
    <cfRule type="expression" priority="27" dxfId="0" stopIfTrue="1">
      <formula>I9&lt;K9</formula>
    </cfRule>
  </conditionalFormatting>
  <conditionalFormatting sqref="K10">
    <cfRule type="expression" priority="26" dxfId="0" stopIfTrue="1">
      <formula>I10&lt;K10</formula>
    </cfRule>
  </conditionalFormatting>
  <conditionalFormatting sqref="K11">
    <cfRule type="expression" priority="25" dxfId="0" stopIfTrue="1">
      <formula>I11&lt;K11</formula>
    </cfRule>
  </conditionalFormatting>
  <conditionalFormatting sqref="K12">
    <cfRule type="expression" priority="24" dxfId="0" stopIfTrue="1">
      <formula>I12&lt;K12</formula>
    </cfRule>
  </conditionalFormatting>
  <conditionalFormatting sqref="K13">
    <cfRule type="expression" priority="23" dxfId="0" stopIfTrue="1">
      <formula>I13&lt;K13</formula>
    </cfRule>
  </conditionalFormatting>
  <conditionalFormatting sqref="K14">
    <cfRule type="expression" priority="22" dxfId="0" stopIfTrue="1">
      <formula>I14&lt;K14</formula>
    </cfRule>
  </conditionalFormatting>
  <conditionalFormatting sqref="K15">
    <cfRule type="expression" priority="21" dxfId="0" stopIfTrue="1">
      <formula>I15&lt;K15</formula>
    </cfRule>
  </conditionalFormatting>
  <conditionalFormatting sqref="K16">
    <cfRule type="expression" priority="20" dxfId="0" stopIfTrue="1">
      <formula>I16&lt;K16</formula>
    </cfRule>
  </conditionalFormatting>
  <conditionalFormatting sqref="K17">
    <cfRule type="expression" priority="19" dxfId="0" stopIfTrue="1">
      <formula>I17&lt;K17</formula>
    </cfRule>
  </conditionalFormatting>
  <conditionalFormatting sqref="K18">
    <cfRule type="expression" priority="18" dxfId="0" stopIfTrue="1">
      <formula>I18&lt;K18</formula>
    </cfRule>
  </conditionalFormatting>
  <conditionalFormatting sqref="K19">
    <cfRule type="expression" priority="17" dxfId="0" stopIfTrue="1">
      <formula>I19&lt;K19</formula>
    </cfRule>
  </conditionalFormatting>
  <conditionalFormatting sqref="K20">
    <cfRule type="expression" priority="16" dxfId="0" stopIfTrue="1">
      <formula>I20&lt;K20</formula>
    </cfRule>
  </conditionalFormatting>
  <conditionalFormatting sqref="K21">
    <cfRule type="expression" priority="15" dxfId="0" stopIfTrue="1">
      <formula>I21&lt;K21</formula>
    </cfRule>
  </conditionalFormatting>
  <conditionalFormatting sqref="K22">
    <cfRule type="expression" priority="14" dxfId="0" stopIfTrue="1">
      <formula>I22&lt;K22</formula>
    </cfRule>
  </conditionalFormatting>
  <conditionalFormatting sqref="K23">
    <cfRule type="expression" priority="13" dxfId="0" stopIfTrue="1">
      <formula>I23&lt;K23</formula>
    </cfRule>
  </conditionalFormatting>
  <conditionalFormatting sqref="K24">
    <cfRule type="expression" priority="12" dxfId="0" stopIfTrue="1">
      <formula>I24&lt;K24</formula>
    </cfRule>
  </conditionalFormatting>
  <conditionalFormatting sqref="K25">
    <cfRule type="expression" priority="11" dxfId="0" stopIfTrue="1">
      <formula>I25&lt;K25</formula>
    </cfRule>
  </conditionalFormatting>
  <conditionalFormatting sqref="K26">
    <cfRule type="expression" priority="10" dxfId="0" stopIfTrue="1">
      <formula>I26&lt;K26</formula>
    </cfRule>
  </conditionalFormatting>
  <conditionalFormatting sqref="K27">
    <cfRule type="expression" priority="9" dxfId="0" stopIfTrue="1">
      <formula>I27&lt;K27</formula>
    </cfRule>
  </conditionalFormatting>
  <conditionalFormatting sqref="E28">
    <cfRule type="expression" priority="8" dxfId="0" stopIfTrue="1">
      <formula>C28&lt;E28</formula>
    </cfRule>
  </conditionalFormatting>
  <conditionalFormatting sqref="E8:E27">
    <cfRule type="expression" priority="3" dxfId="0" stopIfTrue="1">
      <formula>C8&lt;E8</formula>
    </cfRule>
  </conditionalFormatting>
  <conditionalFormatting sqref="E6">
    <cfRule type="expression" priority="2" dxfId="0" stopIfTrue="1">
      <formula>C6&lt;E6</formula>
    </cfRule>
  </conditionalFormatting>
  <conditionalFormatting sqref="K28">
    <cfRule type="expression" priority="1" dxfId="0" stopIfTrue="1">
      <formula>I28&lt;K28</formula>
    </cfRule>
  </conditionalFormatting>
  <printOptions horizontalCentered="1"/>
  <pageMargins left="0.31496062992125984" right="0.1968503937007874" top="0.35433070866141736" bottom="0.35433070866141736" header="0.5905511811023623" footer="0.5905511811023623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63"/>
  <sheetViews>
    <sheetView showGridLines="0" showZeros="0" zoomScalePageLayoutView="0" workbookViewId="0" topLeftCell="A1">
      <selection activeCell="B2" sqref="B2:E3"/>
    </sheetView>
  </sheetViews>
  <sheetFormatPr defaultColWidth="9.00390625" defaultRowHeight="18" customHeight="1"/>
  <cols>
    <col min="1" max="1" width="13.375" style="66" customWidth="1"/>
    <col min="2" max="2" width="7.625" style="66" customWidth="1"/>
    <col min="3" max="3" width="8.25390625" style="66" customWidth="1"/>
    <col min="4" max="4" width="7.625" style="66" customWidth="1"/>
    <col min="5" max="5" width="8.375" style="66" customWidth="1"/>
    <col min="6" max="6" width="7.625" style="66" customWidth="1"/>
    <col min="7" max="7" width="8.125" style="66" customWidth="1"/>
    <col min="8" max="9" width="7.625" style="66" customWidth="1"/>
    <col min="10" max="10" width="7.25390625" style="66" customWidth="1"/>
    <col min="11" max="11" width="7.875" style="66" customWidth="1"/>
    <col min="12" max="12" width="7.625" style="66" customWidth="1"/>
    <col min="13" max="13" width="7.75390625" style="66" customWidth="1"/>
    <col min="14" max="14" width="7.625" style="66" customWidth="1"/>
    <col min="15" max="15" width="7.375" style="66" customWidth="1"/>
    <col min="16" max="16" width="6.875" style="66" customWidth="1"/>
    <col min="17" max="17" width="6.50390625" style="66" customWidth="1"/>
    <col min="18" max="18" width="7.875" style="0" customWidth="1"/>
    <col min="65" max="16384" width="9.00390625" style="66" customWidth="1"/>
  </cols>
  <sheetData>
    <row r="1" spans="1:18" ht="18" customHeight="1">
      <c r="A1" s="517">
        <f>'青森市'!A1</f>
        <v>45383</v>
      </c>
      <c r="B1" s="518" t="s">
        <v>101</v>
      </c>
      <c r="C1" s="1407">
        <f>'青森市'!D1</f>
        <v>0</v>
      </c>
      <c r="D1" s="1407"/>
      <c r="E1" s="1407"/>
      <c r="F1" s="1394" t="s">
        <v>86</v>
      </c>
      <c r="G1" s="1395"/>
      <c r="H1" s="1396"/>
      <c r="I1" s="1204" t="s">
        <v>87</v>
      </c>
      <c r="J1" s="1408">
        <f>'青森市'!N1</f>
        <v>0</v>
      </c>
      <c r="K1" s="1409"/>
      <c r="L1" s="519" t="s">
        <v>88</v>
      </c>
      <c r="M1" s="1394" t="s">
        <v>174</v>
      </c>
      <c r="N1" s="1395"/>
      <c r="O1" s="1396"/>
      <c r="P1" s="1410" t="s">
        <v>98</v>
      </c>
      <c r="Q1" s="1411"/>
      <c r="R1" s="1412"/>
    </row>
    <row r="2" spans="1:87" s="67" customFormat="1" ht="18" customHeight="1">
      <c r="A2" s="520" t="s">
        <v>83</v>
      </c>
      <c r="B2" s="1403">
        <f>'青森市'!C2</f>
        <v>0</v>
      </c>
      <c r="C2" s="1404"/>
      <c r="D2" s="1404"/>
      <c r="E2" s="1404"/>
      <c r="F2" s="1397">
        <f>'青森市'!I2</f>
        <v>0</v>
      </c>
      <c r="G2" s="1398"/>
      <c r="H2" s="1399"/>
      <c r="I2" s="1397">
        <f>'青森市'!M2</f>
        <v>0</v>
      </c>
      <c r="J2" s="1398"/>
      <c r="K2" s="1399"/>
      <c r="L2" s="1419">
        <f>'青森市'!P2</f>
        <v>0</v>
      </c>
      <c r="M2" s="1421">
        <f>C33</f>
        <v>0</v>
      </c>
      <c r="N2" s="1404"/>
      <c r="O2" s="1422"/>
      <c r="P2" s="1415">
        <f>'青森市'!V2</f>
        <v>0</v>
      </c>
      <c r="Q2" s="1415"/>
      <c r="R2" s="1416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  <row r="3" spans="1:87" s="67" customFormat="1" ht="18" customHeight="1">
      <c r="A3" s="521" t="s">
        <v>84</v>
      </c>
      <c r="B3" s="1405"/>
      <c r="C3" s="1406"/>
      <c r="D3" s="1406"/>
      <c r="E3" s="1406"/>
      <c r="F3" s="1400"/>
      <c r="G3" s="1401"/>
      <c r="H3" s="1402"/>
      <c r="I3" s="1400"/>
      <c r="J3" s="1401"/>
      <c r="K3" s="1402"/>
      <c r="L3" s="1420"/>
      <c r="M3" s="1405"/>
      <c r="N3" s="1406"/>
      <c r="O3" s="1423"/>
      <c r="P3" s="1417"/>
      <c r="Q3" s="1417"/>
      <c r="R3" s="1418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</row>
    <row r="4" spans="1:87" s="67" customFormat="1" ht="19.5" customHeight="1">
      <c r="A4" s="522" t="s">
        <v>90</v>
      </c>
      <c r="B4" s="1386" t="s">
        <v>175</v>
      </c>
      <c r="C4" s="1387"/>
      <c r="D4" s="1414" t="s">
        <v>164</v>
      </c>
      <c r="E4" s="1387"/>
      <c r="F4" s="1389" t="s">
        <v>180</v>
      </c>
      <c r="G4" s="1389"/>
      <c r="H4" s="1388" t="s">
        <v>176</v>
      </c>
      <c r="I4" s="1413"/>
      <c r="J4" s="1388" t="s">
        <v>177</v>
      </c>
      <c r="K4" s="1389"/>
      <c r="L4" s="1386" t="s">
        <v>189</v>
      </c>
      <c r="M4" s="1413"/>
      <c r="N4" s="1414" t="s">
        <v>190</v>
      </c>
      <c r="O4" s="1414"/>
      <c r="P4" s="1388" t="s">
        <v>178</v>
      </c>
      <c r="Q4" s="1389"/>
      <c r="R4" s="1413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</row>
    <row r="5" spans="1:87" s="67" customFormat="1" ht="12" customHeight="1">
      <c r="A5" s="1390" t="s">
        <v>24</v>
      </c>
      <c r="B5" s="1381">
        <f>D5+F5+H5+J5+L5+N5+Q5+Q6+Q7</f>
        <v>86040</v>
      </c>
      <c r="C5" s="1385">
        <f>SUM(E5,G5,I5,K5,M5,O5,R5:R7)</f>
        <v>0</v>
      </c>
      <c r="D5" s="1381">
        <f>'青森市'!I30</f>
        <v>68830</v>
      </c>
      <c r="E5" s="1385">
        <f>'青森市'!J30</f>
        <v>0</v>
      </c>
      <c r="F5" s="1391">
        <f>'青森市'!M22</f>
        <v>4800</v>
      </c>
      <c r="G5" s="1385">
        <f>'青森市'!N22</f>
        <v>0</v>
      </c>
      <c r="H5" s="1381">
        <f>'青森市'!Q22</f>
        <v>1220</v>
      </c>
      <c r="I5" s="1385">
        <f>'青森市'!R22</f>
        <v>0</v>
      </c>
      <c r="J5" s="1381">
        <f>'青森市'!M30</f>
        <v>5450</v>
      </c>
      <c r="K5" s="1385">
        <f>'青森市'!N30</f>
        <v>0</v>
      </c>
      <c r="L5" s="1381">
        <f>'青森市'!Q30</f>
        <v>540</v>
      </c>
      <c r="M5" s="1385">
        <f>'青森市'!R30</f>
        <v>0</v>
      </c>
      <c r="N5" s="1381">
        <f>'青森市'!Y30</f>
        <v>1650</v>
      </c>
      <c r="O5" s="1382">
        <f>'青森市'!Z30</f>
        <v>0</v>
      </c>
      <c r="P5" s="523" t="s">
        <v>433</v>
      </c>
      <c r="Q5" s="524">
        <f>'青森市'!Y22</f>
        <v>850</v>
      </c>
      <c r="R5" s="525">
        <f>'青森市'!Z22</f>
        <v>0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</row>
    <row r="6" spans="1:87" s="67" customFormat="1" ht="12" customHeight="1">
      <c r="A6" s="1364"/>
      <c r="B6" s="1366"/>
      <c r="C6" s="1368"/>
      <c r="D6" s="1366"/>
      <c r="E6" s="1368"/>
      <c r="F6" s="1392"/>
      <c r="G6" s="1368"/>
      <c r="H6" s="1366"/>
      <c r="I6" s="1368"/>
      <c r="J6" s="1366"/>
      <c r="K6" s="1368"/>
      <c r="L6" s="1366"/>
      <c r="M6" s="1368"/>
      <c r="N6" s="1366"/>
      <c r="O6" s="1383"/>
      <c r="P6" s="529" t="s">
        <v>32</v>
      </c>
      <c r="Q6" s="530">
        <f>'青森市'!U26</f>
        <v>420</v>
      </c>
      <c r="R6" s="531">
        <f>'青森市'!V26</f>
        <v>0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</row>
    <row r="7" spans="1:87" s="67" customFormat="1" ht="12" customHeight="1">
      <c r="A7" s="1365"/>
      <c r="B7" s="1367"/>
      <c r="C7" s="1369"/>
      <c r="D7" s="1367"/>
      <c r="E7" s="1369"/>
      <c r="F7" s="1393"/>
      <c r="G7" s="1369"/>
      <c r="H7" s="1367"/>
      <c r="I7" s="1369"/>
      <c r="J7" s="1367"/>
      <c r="K7" s="1369"/>
      <c r="L7" s="1367"/>
      <c r="M7" s="1369"/>
      <c r="N7" s="1367"/>
      <c r="O7" s="1384"/>
      <c r="P7" s="535" t="s">
        <v>144</v>
      </c>
      <c r="Q7" s="536">
        <f>'青森市'!U22</f>
        <v>2280</v>
      </c>
      <c r="R7" s="531">
        <f>'青森市'!V22</f>
        <v>0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</row>
    <row r="8" spans="1:87" s="67" customFormat="1" ht="12" customHeight="1">
      <c r="A8" s="1363" t="s">
        <v>114</v>
      </c>
      <c r="B8" s="1353">
        <f>D8+F8+H8+J8+L8+N9+Q9+Q8</f>
        <v>17160</v>
      </c>
      <c r="C8" s="1355">
        <f>E8+G8+I8+K8+M8+O9+R9+R8</f>
        <v>0</v>
      </c>
      <c r="D8" s="1353">
        <f>'東津軽郡・むつ市・下北郡・弘前市（中津軽郡）'!E18</f>
        <v>12600</v>
      </c>
      <c r="E8" s="1355">
        <f>'東津軽郡・むつ市・下北郡・弘前市（中津軽郡）'!F18</f>
        <v>0</v>
      </c>
      <c r="F8" s="1353">
        <f>'東津軽郡・むつ市・下北郡・弘前市（中津軽郡）'!M18</f>
        <v>1190</v>
      </c>
      <c r="G8" s="1355">
        <f>'東津軽郡・むつ市・下北郡・弘前市（中津軽郡）'!N18</f>
        <v>0</v>
      </c>
      <c r="H8" s="1353">
        <f>'東津軽郡・むつ市・下北郡・弘前市（中津軽郡）'!Q18</f>
        <v>280</v>
      </c>
      <c r="I8" s="1355">
        <f>'東津軽郡・むつ市・下北郡・弘前市（中津軽郡）'!R18</f>
        <v>0</v>
      </c>
      <c r="J8" s="1353">
        <f>'東津軽郡・むつ市・下北郡・弘前市（中津軽郡）'!U18</f>
        <v>2380</v>
      </c>
      <c r="K8" s="1355">
        <f>'東津軽郡・むつ市・下北郡・弘前市（中津軽郡）'!V18</f>
        <v>0</v>
      </c>
      <c r="L8" s="1353">
        <f>'東津軽郡・むつ市・下北郡・弘前市（中津軽郡）'!Y16</f>
        <v>340</v>
      </c>
      <c r="M8" s="1355">
        <f>'東津軽郡・むつ市・下北郡・弘前市（中津軽郡）'!Z16</f>
        <v>0</v>
      </c>
      <c r="N8" s="538"/>
      <c r="O8" s="537"/>
      <c r="P8" s="539" t="s">
        <v>433</v>
      </c>
      <c r="Q8" s="540">
        <f>'東津軽郡・むつ市・下北郡・弘前市（中津軽郡）'!Y18</f>
        <v>100</v>
      </c>
      <c r="R8" s="541">
        <f>'東津軽郡・むつ市・下北郡・弘前市（中津軽郡）'!Z18</f>
        <v>0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</row>
    <row r="9" spans="1:18" ht="12" customHeight="1">
      <c r="A9" s="1376"/>
      <c r="B9" s="1367"/>
      <c r="C9" s="1369"/>
      <c r="D9" s="1367"/>
      <c r="E9" s="1369"/>
      <c r="F9" s="1367"/>
      <c r="G9" s="1369"/>
      <c r="H9" s="1367"/>
      <c r="I9" s="1369"/>
      <c r="J9" s="1367"/>
      <c r="K9" s="1369"/>
      <c r="L9" s="1354"/>
      <c r="M9" s="1356"/>
      <c r="N9" s="542"/>
      <c r="O9" s="534"/>
      <c r="P9" s="543" t="s">
        <v>144</v>
      </c>
      <c r="Q9" s="530">
        <f>'東津軽郡・むつ市・下北郡・弘前市（中津軽郡）'!U14+'東津軽郡・むつ市・下北郡・弘前市（中津軽郡）'!Y12</f>
        <v>270</v>
      </c>
      <c r="R9" s="544">
        <f>'東津軽郡・むつ市・下北郡・弘前市（中津軽郡）'!V14+'東津軽郡・むつ市・下北郡・弘前市（中津軽郡）'!Z12</f>
        <v>0</v>
      </c>
    </row>
    <row r="10" spans="1:18" ht="12" customHeight="1">
      <c r="A10" s="1363" t="s">
        <v>115</v>
      </c>
      <c r="B10" s="1353">
        <f>D10+F10+H10+J10+L11+N10+Q11+Q10</f>
        <v>59720</v>
      </c>
      <c r="C10" s="1355">
        <f>E10+G10+I10+K10+M11+O10+R11+R10</f>
        <v>0</v>
      </c>
      <c r="D10" s="1353">
        <f>'東津軽郡・むつ市・下北郡・弘前市（中津軽郡）'!I35</f>
        <v>26550</v>
      </c>
      <c r="E10" s="1355">
        <f>'東津軽郡・むつ市・下北郡・弘前市（中津軽郡）'!J35</f>
        <v>0</v>
      </c>
      <c r="F10" s="1353">
        <f>'東津軽郡・むつ市・下北郡・弘前市（中津軽郡）'!M30</f>
        <v>2810</v>
      </c>
      <c r="G10" s="1355">
        <f>'東津軽郡・むつ市・下北郡・弘前市（中津軽郡）'!N30</f>
        <v>0</v>
      </c>
      <c r="H10" s="1353">
        <f>'東津軽郡・むつ市・下北郡・弘前市（中津軽郡）'!Q30</f>
        <v>610</v>
      </c>
      <c r="I10" s="1355">
        <f>'東津軽郡・むつ市・下北郡・弘前市（中津軽郡）'!R30</f>
        <v>0</v>
      </c>
      <c r="J10" s="1353">
        <f>'東津軽郡・むつ市・下北郡・弘前市（中津軽郡）'!U30</f>
        <v>2650</v>
      </c>
      <c r="K10" s="1355">
        <f>'東津軽郡・むつ市・下北郡・弘前市（中津軽郡）'!V30</f>
        <v>0</v>
      </c>
      <c r="L10" s="1353"/>
      <c r="M10" s="1355"/>
      <c r="N10" s="1353">
        <f>'東津軽郡・むつ市・下北郡・弘前市（中津軽郡）'!Y25</f>
        <v>25910</v>
      </c>
      <c r="O10" s="1355">
        <f>'東津軽郡・むつ市・下北郡・弘前市（中津軽郡）'!Z25</f>
        <v>0</v>
      </c>
      <c r="P10" s="545" t="s">
        <v>899</v>
      </c>
      <c r="Q10" s="530">
        <f>'東津軽郡・むつ市・下北郡・弘前市（中津軽郡）'!Y35</f>
        <v>400</v>
      </c>
      <c r="R10" s="546">
        <f>'東津軽郡・むつ市・下北郡・弘前市（中津軽郡）'!Z35</f>
        <v>0</v>
      </c>
    </row>
    <row r="11" spans="1:18" ht="12" customHeight="1">
      <c r="A11" s="1376"/>
      <c r="B11" s="1377"/>
      <c r="C11" s="1378"/>
      <c r="D11" s="1377"/>
      <c r="E11" s="1378"/>
      <c r="F11" s="1380"/>
      <c r="G11" s="1379"/>
      <c r="H11" s="1380"/>
      <c r="I11" s="1379"/>
      <c r="J11" s="1380"/>
      <c r="K11" s="1378"/>
      <c r="L11" s="1367"/>
      <c r="M11" s="1369"/>
      <c r="N11" s="1377"/>
      <c r="O11" s="1378"/>
      <c r="P11" s="535" t="s">
        <v>144</v>
      </c>
      <c r="Q11" s="547">
        <f>'東津軽郡・むつ市・下北郡・弘前市（中津軽郡）'!M35+'東津軽郡・むつ市・下北郡・弘前市（中津軽郡）'!U35</f>
        <v>790</v>
      </c>
      <c r="R11" s="548">
        <f>'東津軽郡・むつ市・下北郡・弘前市（中津軽郡）'!N35+'東津軽郡・むつ市・下北郡・弘前市（中津軽郡）'!V35</f>
        <v>0</v>
      </c>
    </row>
    <row r="12" spans="1:18" ht="24" customHeight="1">
      <c r="A12" s="526" t="s">
        <v>116</v>
      </c>
      <c r="B12" s="549">
        <f>D12+F12+H12+J12+L12+N12+Q12</f>
        <v>9100</v>
      </c>
      <c r="C12" s="544">
        <f>E12+G12+I12+K12+M12+O12+R12</f>
        <v>0</v>
      </c>
      <c r="D12" s="550">
        <f>'黒石市・南津軽郡・五所川原市'!F8</f>
        <v>6440</v>
      </c>
      <c r="E12" s="544">
        <f>'黒石市・南津軽郡・五所川原市'!G8</f>
        <v>0</v>
      </c>
      <c r="F12" s="550">
        <f>'黒石市・南津軽郡・五所川原市'!N8</f>
        <v>360</v>
      </c>
      <c r="G12" s="544">
        <f>'黒石市・南津軽郡・五所川原市'!O8</f>
        <v>0</v>
      </c>
      <c r="H12" s="550">
        <f>'黒石市・南津軽郡・五所川原市'!R6</f>
        <v>0</v>
      </c>
      <c r="I12" s="544">
        <f>'黒石市・南津軽郡・五所川原市'!S6</f>
        <v>0</v>
      </c>
      <c r="J12" s="550">
        <f>'黒石市・南津軽郡・五所川原市'!V8</f>
        <v>450</v>
      </c>
      <c r="K12" s="544">
        <f>'黒石市・南津軽郡・五所川原市'!W8</f>
        <v>0</v>
      </c>
      <c r="L12" s="550"/>
      <c r="M12" s="544"/>
      <c r="N12" s="550">
        <f>'黒石市・南津軽郡・五所川原市'!Z8</f>
        <v>1850</v>
      </c>
      <c r="O12" s="544">
        <f>'黒石市・南津軽郡・五所川原市'!AA8</f>
        <v>0</v>
      </c>
      <c r="P12" s="543"/>
      <c r="Q12" s="530">
        <f>'黒石市・南津軽郡・五所川原市'!R8</f>
        <v>0</v>
      </c>
      <c r="R12" s="546">
        <f>'黒石市・南津軽郡・五所川原市'!S8</f>
        <v>0</v>
      </c>
    </row>
    <row r="13" spans="1:18" ht="24" customHeight="1">
      <c r="A13" s="551" t="s">
        <v>117</v>
      </c>
      <c r="B13" s="552">
        <f>D13+F13+H13+J13+L13+N13+Q13</f>
        <v>16240</v>
      </c>
      <c r="C13" s="537">
        <f>E13+G13+I13+K13+M13+O13+R13</f>
        <v>0</v>
      </c>
      <c r="D13" s="553">
        <f>'黒石市・南津軽郡・五所川原市'!F25</f>
        <v>13960</v>
      </c>
      <c r="E13" s="537">
        <f>'黒石市・南津軽郡・五所川原市'!G25</f>
        <v>0</v>
      </c>
      <c r="F13" s="553">
        <f>'黒石市・南津軽郡・五所川原市'!N25</f>
        <v>450</v>
      </c>
      <c r="G13" s="537">
        <f>'黒石市・南津軽郡・五所川原市'!O25</f>
        <v>0</v>
      </c>
      <c r="H13" s="553"/>
      <c r="I13" s="537"/>
      <c r="J13" s="553">
        <f>'黒石市・南津軽郡・五所川原市'!V25</f>
        <v>430</v>
      </c>
      <c r="K13" s="537">
        <f>'黒石市・南津軽郡・五所川原市'!W25</f>
        <v>0</v>
      </c>
      <c r="L13" s="553"/>
      <c r="M13" s="537"/>
      <c r="N13" s="553">
        <f>'黒石市・南津軽郡・五所川原市'!Z25</f>
        <v>1400</v>
      </c>
      <c r="O13" s="537">
        <f>'黒石市・南津軽郡・五所川原市'!AA25</f>
        <v>0</v>
      </c>
      <c r="P13" s="554"/>
      <c r="Q13" s="540"/>
      <c r="R13" s="546"/>
    </row>
    <row r="14" spans="1:18" ht="15" customHeight="1">
      <c r="A14" s="1363" t="s">
        <v>118</v>
      </c>
      <c r="B14" s="1353">
        <f>D14+F14+H14+J14+L14+N16+Q16+Q14+Q15</f>
        <v>82200</v>
      </c>
      <c r="C14" s="1355">
        <f>E14+G14+I14+K14+M14+O16+R16+R14+R15</f>
        <v>0</v>
      </c>
      <c r="D14" s="1353">
        <f>'三戸郡・八戸市'!E32</f>
        <v>4790</v>
      </c>
      <c r="E14" s="1355">
        <f>'三戸郡・八戸市'!F32</f>
        <v>0</v>
      </c>
      <c r="F14" s="1353">
        <f>'三戸郡・八戸市'!I25</f>
        <v>3570</v>
      </c>
      <c r="G14" s="1355">
        <f>'三戸郡・八戸市'!J25</f>
        <v>0</v>
      </c>
      <c r="H14" s="1353">
        <f>'三戸郡・八戸市'!M25</f>
        <v>960</v>
      </c>
      <c r="I14" s="1355">
        <f>'三戸郡・八戸市'!N25</f>
        <v>0</v>
      </c>
      <c r="J14" s="1353">
        <f>'三戸郡・八戸市'!Q24</f>
        <v>4750</v>
      </c>
      <c r="K14" s="1355">
        <f>'三戸郡・八戸市'!R24</f>
        <v>0</v>
      </c>
      <c r="L14" s="1353">
        <f>'三戸郡・八戸市'!Y32</f>
        <v>65150</v>
      </c>
      <c r="M14" s="1355">
        <f>'三戸郡・八戸市'!Z32</f>
        <v>0</v>
      </c>
      <c r="N14" s="1357"/>
      <c r="O14" s="1360"/>
      <c r="P14" s="554" t="s">
        <v>433</v>
      </c>
      <c r="Q14" s="540">
        <f>'三戸郡・八戸市'!M32</f>
        <v>750</v>
      </c>
      <c r="R14" s="546">
        <f>'三戸郡・八戸市'!N32</f>
        <v>0</v>
      </c>
    </row>
    <row r="15" spans="1:18" ht="15" customHeight="1">
      <c r="A15" s="1364"/>
      <c r="B15" s="1366"/>
      <c r="C15" s="1368"/>
      <c r="D15" s="1366"/>
      <c r="E15" s="1368"/>
      <c r="F15" s="1366"/>
      <c r="G15" s="1368"/>
      <c r="H15" s="1366"/>
      <c r="I15" s="1368"/>
      <c r="J15" s="1366"/>
      <c r="K15" s="1368"/>
      <c r="L15" s="1366"/>
      <c r="M15" s="1368"/>
      <c r="N15" s="1358"/>
      <c r="O15" s="1361"/>
      <c r="P15" s="554"/>
      <c r="Q15" s="540">
        <f>'三戸郡・八戸市'!Q32</f>
        <v>0</v>
      </c>
      <c r="R15" s="546">
        <f>'三戸郡・八戸市'!R32</f>
        <v>0</v>
      </c>
    </row>
    <row r="16" spans="1:18" ht="15" customHeight="1">
      <c r="A16" s="1365"/>
      <c r="B16" s="1367"/>
      <c r="C16" s="1369"/>
      <c r="D16" s="1367"/>
      <c r="E16" s="1369"/>
      <c r="F16" s="1367"/>
      <c r="G16" s="1369"/>
      <c r="H16" s="1367"/>
      <c r="I16" s="1369"/>
      <c r="J16" s="1367"/>
      <c r="K16" s="1369"/>
      <c r="L16" s="1367"/>
      <c r="M16" s="1369"/>
      <c r="N16" s="1359"/>
      <c r="O16" s="1362"/>
      <c r="P16" s="543" t="s">
        <v>144</v>
      </c>
      <c r="Q16" s="530">
        <f>'三戸郡・八戸市'!I32</f>
        <v>2230</v>
      </c>
      <c r="R16" s="546">
        <f>'三戸郡・八戸市'!J32</f>
        <v>0</v>
      </c>
    </row>
    <row r="17" spans="1:18" ht="12" customHeight="1">
      <c r="A17" s="1363" t="s">
        <v>119</v>
      </c>
      <c r="B17" s="1353">
        <f>D17+F17+H17+J17+L17+N18+Q18+Q17</f>
        <v>17640</v>
      </c>
      <c r="C17" s="1355">
        <f>E17+G17+I17+K17+M17+O18+R18+R17</f>
        <v>0</v>
      </c>
      <c r="D17" s="1353">
        <f>'上北郡・十和田市・三沢市'!E20</f>
        <v>11110</v>
      </c>
      <c r="E17" s="1355">
        <f>'上北郡・十和田市・三沢市'!F20</f>
        <v>0</v>
      </c>
      <c r="F17" s="1353">
        <f>'上北郡・十和田市・三沢市'!I20</f>
        <v>1050</v>
      </c>
      <c r="G17" s="1355">
        <f>'上北郡・十和田市・三沢市'!J20</f>
        <v>0</v>
      </c>
      <c r="H17" s="1353">
        <f>'上北郡・十和田市・三沢市'!M20</f>
        <v>0</v>
      </c>
      <c r="I17" s="1355">
        <f>'上北郡・十和田市・三沢市'!N20</f>
        <v>0</v>
      </c>
      <c r="J17" s="1370">
        <f>'上北郡・十和田市・三沢市'!Q20</f>
        <v>2600</v>
      </c>
      <c r="K17" s="1355">
        <f>'上北郡・十和田市・三沢市'!R20</f>
        <v>0</v>
      </c>
      <c r="L17" s="1353">
        <f>'上北郡・十和田市・三沢市'!U20</f>
        <v>2580</v>
      </c>
      <c r="M17" s="1355">
        <f>'上北郡・十和田市・三沢市'!V20</f>
        <v>0</v>
      </c>
      <c r="N17" s="1357"/>
      <c r="O17" s="1360"/>
      <c r="P17" s="543"/>
      <c r="Q17" s="547"/>
      <c r="R17" s="546"/>
    </row>
    <row r="18" spans="1:18" ht="12" customHeight="1">
      <c r="A18" s="1365"/>
      <c r="B18" s="1367"/>
      <c r="C18" s="1369"/>
      <c r="D18" s="1367"/>
      <c r="E18" s="1369"/>
      <c r="F18" s="1367"/>
      <c r="G18" s="1369"/>
      <c r="H18" s="1367"/>
      <c r="I18" s="1369"/>
      <c r="J18" s="1371"/>
      <c r="K18" s="1369"/>
      <c r="L18" s="1367"/>
      <c r="M18" s="1369"/>
      <c r="N18" s="1359"/>
      <c r="O18" s="1362"/>
      <c r="P18" s="555" t="s">
        <v>144</v>
      </c>
      <c r="Q18" s="530">
        <f>'上北郡・十和田市・三沢市'!Y20</f>
        <v>300</v>
      </c>
      <c r="R18" s="546">
        <f>'上北郡・十和田市・三沢市'!Z20</f>
        <v>0</v>
      </c>
    </row>
    <row r="19" spans="1:18" ht="12" customHeight="1">
      <c r="A19" s="1363" t="s">
        <v>120</v>
      </c>
      <c r="B19" s="1370">
        <f>D19+F19+H19+J19+L19+Q19</f>
        <v>13260</v>
      </c>
      <c r="C19" s="1372">
        <f>E19+G19+I19+K19+M19+R19</f>
        <v>0</v>
      </c>
      <c r="D19" s="1370">
        <f>'上北郡・十和田市・三沢市'!E24</f>
        <v>5910</v>
      </c>
      <c r="E19" s="1372">
        <f>'上北郡・十和田市・三沢市'!F24</f>
        <v>0</v>
      </c>
      <c r="F19" s="1370">
        <f>'上北郡・十和田市・三沢市'!I24</f>
        <v>0</v>
      </c>
      <c r="G19" s="1372">
        <f>'上北郡・十和田市・三沢市'!J24</f>
        <v>0</v>
      </c>
      <c r="H19" s="1370">
        <f>'上北郡・十和田市・三沢市'!M24</f>
        <v>0</v>
      </c>
      <c r="I19" s="1372">
        <f>'上北郡・十和田市・三沢市'!N24</f>
        <v>0</v>
      </c>
      <c r="J19" s="1370">
        <f>'上北郡・十和田市・三沢市'!Q24</f>
        <v>3600</v>
      </c>
      <c r="K19" s="1372">
        <f>'上北郡・十和田市・三沢市'!R24</f>
        <v>0</v>
      </c>
      <c r="L19" s="1370">
        <f>'上北郡・十和田市・三沢市'!U24</f>
        <v>3450</v>
      </c>
      <c r="M19" s="1372">
        <f>'上北郡・十和田市・三沢市'!V24</f>
        <v>0</v>
      </c>
      <c r="N19" s="1374"/>
      <c r="O19" s="1360"/>
      <c r="P19" s="1424" t="s">
        <v>143</v>
      </c>
      <c r="Q19" s="1426">
        <f>'上北郡・十和田市・三沢市'!Y24</f>
        <v>300</v>
      </c>
      <c r="R19" s="1428">
        <f>'上北郡・十和田市・三沢市'!Z24</f>
        <v>0</v>
      </c>
    </row>
    <row r="20" spans="1:18" ht="12" customHeight="1">
      <c r="A20" s="1365"/>
      <c r="B20" s="1371"/>
      <c r="C20" s="1373"/>
      <c r="D20" s="1371"/>
      <c r="E20" s="1373"/>
      <c r="F20" s="1371"/>
      <c r="G20" s="1373"/>
      <c r="H20" s="1371"/>
      <c r="I20" s="1373"/>
      <c r="J20" s="1371"/>
      <c r="K20" s="1373"/>
      <c r="L20" s="1371"/>
      <c r="M20" s="1373"/>
      <c r="N20" s="1375"/>
      <c r="O20" s="1362"/>
      <c r="P20" s="1425"/>
      <c r="Q20" s="1427"/>
      <c r="R20" s="1429"/>
    </row>
    <row r="21" spans="1:18" ht="24" customHeight="1">
      <c r="A21" s="551" t="s">
        <v>280</v>
      </c>
      <c r="B21" s="556">
        <f>D21+F21+H21+J21+L21+N21</f>
        <v>8450</v>
      </c>
      <c r="C21" s="544">
        <f>E21+G21+I21+K21+M21+O21</f>
        <v>0</v>
      </c>
      <c r="D21" s="556">
        <f>'北津軽郡・つがる市・西津軽郡'!E17</f>
        <v>8130</v>
      </c>
      <c r="E21" s="544">
        <f>'北津軽郡・つがる市・西津軽郡'!F17</f>
        <v>0</v>
      </c>
      <c r="F21" s="550"/>
      <c r="G21" s="544"/>
      <c r="H21" s="556"/>
      <c r="I21" s="544"/>
      <c r="J21" s="556">
        <f>'北津軽郡・つがる市・西津軽郡'!U12</f>
        <v>0</v>
      </c>
      <c r="K21" s="544">
        <f>'北津軽郡・つがる市・西津軽郡'!V17</f>
        <v>0</v>
      </c>
      <c r="L21" s="556"/>
      <c r="M21" s="544"/>
      <c r="N21" s="556">
        <f>'北津軽郡・つがる市・西津軽郡'!Y17</f>
        <v>320</v>
      </c>
      <c r="O21" s="544">
        <f>'北津軽郡・つがる市・西津軽郡'!Z17</f>
        <v>0</v>
      </c>
      <c r="P21" s="543"/>
      <c r="Q21" s="530"/>
      <c r="R21" s="557"/>
    </row>
    <row r="22" spans="1:18" ht="24" customHeight="1">
      <c r="A22" s="526" t="s">
        <v>200</v>
      </c>
      <c r="B22" s="527">
        <f>D22+N22</f>
        <v>8570</v>
      </c>
      <c r="C22" s="528">
        <f>E22+O22</f>
        <v>0</v>
      </c>
      <c r="D22" s="527">
        <f>'黒石市・南津軽郡・五所川原市'!F12</f>
        <v>6930</v>
      </c>
      <c r="E22" s="528">
        <f>'黒石市・南津軽郡・五所川原市'!G12</f>
        <v>0</v>
      </c>
      <c r="F22" s="538"/>
      <c r="G22" s="528"/>
      <c r="H22" s="527"/>
      <c r="I22" s="528"/>
      <c r="J22" s="527"/>
      <c r="K22" s="528"/>
      <c r="L22" s="527"/>
      <c r="M22" s="528"/>
      <c r="N22" s="527">
        <f>'黒石市・南津軽郡・五所川原市'!Z12</f>
        <v>1640</v>
      </c>
      <c r="O22" s="528">
        <f>'黒石市・南津軽郡・五所川原市'!AA12</f>
        <v>0</v>
      </c>
      <c r="P22" s="558"/>
      <c r="Q22" s="536"/>
      <c r="R22" s="559"/>
    </row>
    <row r="23" spans="1:18" ht="24" customHeight="1">
      <c r="A23" s="560" t="s">
        <v>121</v>
      </c>
      <c r="B23" s="561">
        <f aca="true" t="shared" si="0" ref="B23:C25">D23+F23+H23+J23+L23+N23+Q23</f>
        <v>318380</v>
      </c>
      <c r="C23" s="562">
        <f t="shared" si="0"/>
        <v>0</v>
      </c>
      <c r="D23" s="561">
        <f>SUM(D5:D22)</f>
        <v>165250</v>
      </c>
      <c r="E23" s="562">
        <f>SUM(E5:E22)</f>
        <v>0</v>
      </c>
      <c r="F23" s="561">
        <f aca="true" t="shared" si="1" ref="F23:M23">SUM(F5:F21)</f>
        <v>14230</v>
      </c>
      <c r="G23" s="562">
        <f t="shared" si="1"/>
        <v>0</v>
      </c>
      <c r="H23" s="561">
        <f t="shared" si="1"/>
        <v>3070</v>
      </c>
      <c r="I23" s="562">
        <f t="shared" si="1"/>
        <v>0</v>
      </c>
      <c r="J23" s="561">
        <f t="shared" si="1"/>
        <v>22310</v>
      </c>
      <c r="K23" s="562">
        <f t="shared" si="1"/>
        <v>0</v>
      </c>
      <c r="L23" s="561">
        <f t="shared" si="1"/>
        <v>72060</v>
      </c>
      <c r="M23" s="562">
        <f t="shared" si="1"/>
        <v>0</v>
      </c>
      <c r="N23" s="561">
        <f>SUM(N5:N22)</f>
        <v>32770</v>
      </c>
      <c r="O23" s="562">
        <f>SUM(O5:O22)</f>
        <v>0</v>
      </c>
      <c r="P23" s="563"/>
      <c r="Q23" s="564">
        <f>SUM(Q5:Q21)</f>
        <v>8690</v>
      </c>
      <c r="R23" s="562">
        <f>SUM(R5:R22)</f>
        <v>0</v>
      </c>
    </row>
    <row r="24" spans="1:18" ht="24" customHeight="1">
      <c r="A24" s="532" t="s">
        <v>122</v>
      </c>
      <c r="B24" s="533">
        <f t="shared" si="0"/>
        <v>4600</v>
      </c>
      <c r="C24" s="565">
        <f t="shared" si="0"/>
        <v>0</v>
      </c>
      <c r="D24" s="542">
        <f>'東津軽郡・むつ市・下北郡・弘前市（中津軽郡）'!E10</f>
        <v>4600</v>
      </c>
      <c r="E24" s="534">
        <f>'東津軽郡・むつ市・下北郡・弘前市（中津軽郡）'!F10</f>
        <v>0</v>
      </c>
      <c r="F24" s="542"/>
      <c r="G24" s="534"/>
      <c r="H24" s="542"/>
      <c r="I24" s="534"/>
      <c r="J24" s="542"/>
      <c r="K24" s="534"/>
      <c r="L24" s="542"/>
      <c r="M24" s="534"/>
      <c r="N24" s="542"/>
      <c r="O24" s="534"/>
      <c r="P24" s="555"/>
      <c r="Q24" s="547"/>
      <c r="R24" s="566"/>
    </row>
    <row r="25" spans="1:18" ht="24" customHeight="1">
      <c r="A25" s="551" t="s">
        <v>123</v>
      </c>
      <c r="B25" s="550">
        <f t="shared" si="0"/>
        <v>1990</v>
      </c>
      <c r="C25" s="534">
        <f t="shared" si="0"/>
        <v>0</v>
      </c>
      <c r="D25" s="550">
        <f>'東津軽郡・むつ市・下北郡・弘前市（中津軽郡）'!E22</f>
        <v>1990</v>
      </c>
      <c r="E25" s="544">
        <f>'東津軽郡・むつ市・下北郡・弘前市（中津軽郡）'!F22</f>
        <v>0</v>
      </c>
      <c r="F25" s="550"/>
      <c r="G25" s="544"/>
      <c r="H25" s="550"/>
      <c r="I25" s="544"/>
      <c r="J25" s="550"/>
      <c r="K25" s="544"/>
      <c r="L25" s="550"/>
      <c r="M25" s="544"/>
      <c r="N25" s="550"/>
      <c r="O25" s="544"/>
      <c r="P25" s="543"/>
      <c r="Q25" s="530">
        <f>'東津軽郡・むつ市・下北郡・弘前市（中津軽郡）'!Y22</f>
        <v>0</v>
      </c>
      <c r="R25" s="546">
        <f>'東津軽郡・むつ市・下北郡・弘前市（中津軽郡）'!Z22</f>
        <v>0</v>
      </c>
    </row>
    <row r="26" spans="1:18" ht="18.75" customHeight="1">
      <c r="A26" s="551" t="s">
        <v>124</v>
      </c>
      <c r="B26" s="567" t="s">
        <v>80</v>
      </c>
      <c r="C26" s="568"/>
      <c r="D26" s="549"/>
      <c r="E26" s="568"/>
      <c r="F26" s="549"/>
      <c r="G26" s="568"/>
      <c r="H26" s="549"/>
      <c r="I26" s="568"/>
      <c r="J26" s="549"/>
      <c r="K26" s="568"/>
      <c r="L26" s="549"/>
      <c r="M26" s="568"/>
      <c r="N26" s="549"/>
      <c r="O26" s="568"/>
      <c r="P26" s="569"/>
      <c r="Q26" s="549"/>
      <c r="R26" s="570"/>
    </row>
    <row r="27" spans="1:18" ht="24" customHeight="1">
      <c r="A27" s="551" t="s">
        <v>131</v>
      </c>
      <c r="B27" s="550">
        <f>D27+F27+H27+J27+L27+N27+Q27</f>
        <v>9380</v>
      </c>
      <c r="C27" s="534">
        <f aca="true" t="shared" si="2" ref="B27:C30">E27+G27+I27+K27+M27+O27+R27</f>
        <v>0</v>
      </c>
      <c r="D27" s="550">
        <f>'黒石市・南津軽郡・五所川原市'!F17</f>
        <v>6980</v>
      </c>
      <c r="E27" s="544">
        <f>'黒石市・南津軽郡・五所川原市'!G17</f>
        <v>0</v>
      </c>
      <c r="F27" s="550"/>
      <c r="G27" s="544"/>
      <c r="H27" s="550"/>
      <c r="I27" s="544"/>
      <c r="J27" s="550">
        <f>'黒石市・南津軽郡・五所川原市'!V17</f>
        <v>150</v>
      </c>
      <c r="K27" s="544">
        <f>'黒石市・南津軽郡・五所川原市'!W17</f>
        <v>0</v>
      </c>
      <c r="L27" s="550"/>
      <c r="M27" s="544"/>
      <c r="N27" s="550">
        <f>'黒石市・南津軽郡・五所川原市'!Z17</f>
        <v>2250</v>
      </c>
      <c r="O27" s="544">
        <f>'黒石市・南津軽郡・五所川原市'!AA17</f>
        <v>0</v>
      </c>
      <c r="P27" s="543" t="s">
        <v>143</v>
      </c>
      <c r="Q27" s="530">
        <f>'黒石市・南津軽郡・五所川原市'!R15</f>
        <v>0</v>
      </c>
      <c r="R27" s="546">
        <f>'黒石市・南津軽郡・五所川原市'!S15</f>
        <v>0</v>
      </c>
    </row>
    <row r="28" spans="1:18" ht="24" customHeight="1">
      <c r="A28" s="551" t="s">
        <v>132</v>
      </c>
      <c r="B28" s="550">
        <f t="shared" si="2"/>
        <v>10270</v>
      </c>
      <c r="C28" s="534">
        <f>E28+G28+I28+K28+M28+O28+R28</f>
        <v>0</v>
      </c>
      <c r="D28" s="550">
        <f>'北津軽郡・つがる市・西津軽郡'!E11</f>
        <v>9450</v>
      </c>
      <c r="E28" s="544">
        <f>'北津軽郡・つがる市・西津軽郡'!F11</f>
        <v>0</v>
      </c>
      <c r="F28" s="550"/>
      <c r="G28" s="544"/>
      <c r="H28" s="550"/>
      <c r="I28" s="544"/>
      <c r="J28" s="550">
        <f>'北津軽郡・つがる市・西津軽郡'!U11</f>
        <v>0</v>
      </c>
      <c r="K28" s="544">
        <f>'北津軽郡・つがる市・西津軽郡'!V11</f>
        <v>0</v>
      </c>
      <c r="L28" s="550"/>
      <c r="M28" s="544"/>
      <c r="N28" s="550">
        <f>'北津軽郡・つがる市・西津軽郡'!Y11</f>
        <v>820</v>
      </c>
      <c r="O28" s="544">
        <f>'北津軽郡・つがる市・西津軽郡'!Z11</f>
        <v>0</v>
      </c>
      <c r="P28" s="543"/>
      <c r="Q28" s="530"/>
      <c r="R28" s="557"/>
    </row>
    <row r="29" spans="1:18" ht="24" customHeight="1">
      <c r="A29" s="551" t="s">
        <v>133</v>
      </c>
      <c r="B29" s="550">
        <f t="shared" si="2"/>
        <v>5220</v>
      </c>
      <c r="C29" s="534">
        <f t="shared" si="2"/>
        <v>0</v>
      </c>
      <c r="D29" s="550">
        <f>'北津軽郡・つがる市・西津軽郡'!E24</f>
        <v>5010</v>
      </c>
      <c r="E29" s="544">
        <f>'北津軽郡・つがる市・西津軽郡'!F24</f>
        <v>0</v>
      </c>
      <c r="F29" s="550"/>
      <c r="G29" s="544"/>
      <c r="H29" s="550"/>
      <c r="I29" s="544"/>
      <c r="J29" s="550"/>
      <c r="K29" s="544"/>
      <c r="L29" s="550"/>
      <c r="M29" s="544"/>
      <c r="N29" s="550">
        <f>'北津軽郡・つがる市・西津軽郡'!Y24</f>
        <v>210</v>
      </c>
      <c r="O29" s="544">
        <f>'北津軽郡・つがる市・西津軽郡'!Z24</f>
        <v>0</v>
      </c>
      <c r="P29" s="543"/>
      <c r="Q29" s="530"/>
      <c r="R29" s="557"/>
    </row>
    <row r="30" spans="1:18" ht="24" customHeight="1">
      <c r="A30" s="532" t="s">
        <v>134</v>
      </c>
      <c r="B30" s="542">
        <f t="shared" si="2"/>
        <v>14650</v>
      </c>
      <c r="C30" s="534">
        <f t="shared" si="2"/>
        <v>0</v>
      </c>
      <c r="D30" s="542">
        <f>'三戸郡・八戸市'!E16</f>
        <v>4670</v>
      </c>
      <c r="E30" s="534">
        <f>'三戸郡・八戸市'!F16</f>
        <v>0</v>
      </c>
      <c r="F30" s="550">
        <f>'三戸郡・八戸市'!I16</f>
        <v>0</v>
      </c>
      <c r="G30" s="544">
        <f>'三戸郡・八戸市'!J16</f>
        <v>0</v>
      </c>
      <c r="H30" s="550"/>
      <c r="I30" s="534"/>
      <c r="J30" s="542">
        <f>'三戸郡・八戸市'!Q16</f>
        <v>530</v>
      </c>
      <c r="K30" s="534">
        <f>'三戸郡・八戸市'!R16</f>
        <v>0</v>
      </c>
      <c r="L30" s="542">
        <f>'三戸郡・八戸市'!U16</f>
        <v>9450</v>
      </c>
      <c r="M30" s="534">
        <f>'三戸郡・八戸市'!V16</f>
        <v>0</v>
      </c>
      <c r="N30" s="542"/>
      <c r="O30" s="534"/>
      <c r="P30" s="555"/>
      <c r="Q30" s="547"/>
      <c r="R30" s="566"/>
    </row>
    <row r="31" spans="1:18" ht="24" customHeight="1">
      <c r="A31" s="551" t="s">
        <v>135</v>
      </c>
      <c r="B31" s="550">
        <f>D31+F31+H31+J31+L31+N31+Q31</f>
        <v>23310</v>
      </c>
      <c r="C31" s="534">
        <f>E31+G31+I31+K31+M31+O31+R31</f>
        <v>0</v>
      </c>
      <c r="D31" s="550">
        <f>'上北郡・十和田市・三沢市'!E15</f>
        <v>14720</v>
      </c>
      <c r="E31" s="544">
        <f>'上北郡・十和田市・三沢市'!F15</f>
        <v>0</v>
      </c>
      <c r="F31" s="571">
        <f>'上北郡・十和田市・三沢市'!I15</f>
        <v>0</v>
      </c>
      <c r="G31" s="572">
        <f>'上北郡・十和田市・三沢市'!J15</f>
        <v>0</v>
      </c>
      <c r="H31" s="571">
        <f>'上北郡・十和田市・三沢市'!M15</f>
        <v>0</v>
      </c>
      <c r="I31" s="544">
        <f>'上北郡・十和田市・三沢市'!N15</f>
        <v>0</v>
      </c>
      <c r="J31" s="550">
        <f>'上北郡・十和田市・三沢市'!Q15</f>
        <v>1480</v>
      </c>
      <c r="K31" s="544">
        <f>'上北郡・十和田市・三沢市'!R15</f>
        <v>0</v>
      </c>
      <c r="L31" s="550">
        <f>'上北郡・十和田市・三沢市'!U15</f>
        <v>7110</v>
      </c>
      <c r="M31" s="544">
        <f>'上北郡・十和田市・三沢市'!V15</f>
        <v>0</v>
      </c>
      <c r="N31" s="550"/>
      <c r="O31" s="544"/>
      <c r="P31" s="543"/>
      <c r="Q31" s="530"/>
      <c r="R31" s="528"/>
    </row>
    <row r="32" spans="1:18" ht="24" customHeight="1">
      <c r="A32" s="560" t="s">
        <v>136</v>
      </c>
      <c r="B32" s="561">
        <f>D32+F32+H32+J32+L32+N32+Q32</f>
        <v>69420</v>
      </c>
      <c r="C32" s="562">
        <f>E32+G32+I32+K32+M32+O32+R32</f>
        <v>0</v>
      </c>
      <c r="D32" s="573">
        <f aca="true" t="shared" si="3" ref="D32:O32">SUM(D24:D31)</f>
        <v>47420</v>
      </c>
      <c r="E32" s="562">
        <f t="shared" si="3"/>
        <v>0</v>
      </c>
      <c r="F32" s="574">
        <v>0</v>
      </c>
      <c r="G32" s="562">
        <f t="shared" si="3"/>
        <v>0</v>
      </c>
      <c r="H32" s="561">
        <f t="shared" si="3"/>
        <v>0</v>
      </c>
      <c r="I32" s="562">
        <f t="shared" si="3"/>
        <v>0</v>
      </c>
      <c r="J32" s="561">
        <f t="shared" si="3"/>
        <v>2160</v>
      </c>
      <c r="K32" s="562">
        <f t="shared" si="3"/>
        <v>0</v>
      </c>
      <c r="L32" s="561">
        <f t="shared" si="3"/>
        <v>16560</v>
      </c>
      <c r="M32" s="562">
        <f t="shared" si="3"/>
        <v>0</v>
      </c>
      <c r="N32" s="561">
        <f t="shared" si="3"/>
        <v>3280</v>
      </c>
      <c r="O32" s="562">
        <f t="shared" si="3"/>
        <v>0</v>
      </c>
      <c r="P32" s="575"/>
      <c r="Q32" s="564">
        <f>SUM(Q24:Q31)</f>
        <v>0</v>
      </c>
      <c r="R32" s="562">
        <f>SUM(R24:R31)</f>
        <v>0</v>
      </c>
    </row>
    <row r="33" spans="1:18" ht="24" customHeight="1">
      <c r="A33" s="576" t="s">
        <v>137</v>
      </c>
      <c r="B33" s="573">
        <f>SUM(B23,B32)</f>
        <v>387800</v>
      </c>
      <c r="C33" s="562">
        <f>SUM(C23,C32)</f>
        <v>0</v>
      </c>
      <c r="D33" s="573">
        <f aca="true" t="shared" si="4" ref="D33:K33">SUM(D32,D23)</f>
        <v>212670</v>
      </c>
      <c r="E33" s="562">
        <f t="shared" si="4"/>
        <v>0</v>
      </c>
      <c r="F33" s="573">
        <f t="shared" si="4"/>
        <v>14230</v>
      </c>
      <c r="G33" s="562">
        <f t="shared" si="4"/>
        <v>0</v>
      </c>
      <c r="H33" s="573">
        <f t="shared" si="4"/>
        <v>3070</v>
      </c>
      <c r="I33" s="562">
        <f t="shared" si="4"/>
        <v>0</v>
      </c>
      <c r="J33" s="573">
        <f t="shared" si="4"/>
        <v>24470</v>
      </c>
      <c r="K33" s="562">
        <f t="shared" si="4"/>
        <v>0</v>
      </c>
      <c r="L33" s="573">
        <f>L23+L32</f>
        <v>88620</v>
      </c>
      <c r="M33" s="562">
        <f>M23+M32</f>
        <v>0</v>
      </c>
      <c r="N33" s="573">
        <f>SUM(N32,N23)</f>
        <v>36050</v>
      </c>
      <c r="O33" s="562">
        <f>SUM(O32,O23)</f>
        <v>0</v>
      </c>
      <c r="P33" s="573"/>
      <c r="Q33" s="564">
        <f>SUM(Q23,Q32)</f>
        <v>8690</v>
      </c>
      <c r="R33" s="562">
        <f>SUM(R32,R23)</f>
        <v>0</v>
      </c>
    </row>
    <row r="34" spans="1:17" ht="18" customHeight="1">
      <c r="A34"/>
      <c r="B34"/>
      <c r="C34"/>
      <c r="D34"/>
      <c r="E34"/>
      <c r="F34"/>
      <c r="G34"/>
      <c r="H34"/>
      <c r="I34"/>
      <c r="J34"/>
      <c r="K34"/>
      <c r="L34"/>
      <c r="M34" s="68"/>
      <c r="N34"/>
      <c r="O34"/>
      <c r="P34"/>
      <c r="Q34"/>
    </row>
    <row r="35" spans="1:17" ht="18" customHeight="1">
      <c r="A35"/>
      <c r="B35"/>
      <c r="C35"/>
      <c r="D35"/>
      <c r="E35"/>
      <c r="F35"/>
      <c r="G35"/>
      <c r="H35"/>
      <c r="I35"/>
      <c r="J35"/>
      <c r="K35"/>
      <c r="L35"/>
      <c r="N35"/>
      <c r="O35"/>
      <c r="P35"/>
      <c r="Q35"/>
    </row>
    <row r="36" spans="1:17" ht="18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8" customHeight="1">
      <c r="A37"/>
      <c r="B37"/>
      <c r="C37"/>
      <c r="D37"/>
      <c r="E37"/>
      <c r="F37"/>
      <c r="G37"/>
      <c r="H37"/>
      <c r="I37"/>
      <c r="J37"/>
      <c r="K37"/>
      <c r="L37"/>
      <c r="N37"/>
      <c r="O37"/>
      <c r="P37"/>
      <c r="Q37"/>
    </row>
    <row r="38" spans="1:17" ht="18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8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8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8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8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8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8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8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8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8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8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8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8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8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8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8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8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8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8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18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18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8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8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8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8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8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</sheetData>
  <sheetProtection/>
  <mergeCells count="110">
    <mergeCell ref="P19:P20"/>
    <mergeCell ref="Q19:Q20"/>
    <mergeCell ref="R19:R20"/>
    <mergeCell ref="J17:J18"/>
    <mergeCell ref="M17:M18"/>
    <mergeCell ref="D4:E4"/>
    <mergeCell ref="F4:G4"/>
    <mergeCell ref="H4:I4"/>
    <mergeCell ref="L4:M4"/>
    <mergeCell ref="M5:M7"/>
    <mergeCell ref="P1:R1"/>
    <mergeCell ref="P4:R4"/>
    <mergeCell ref="N4:O4"/>
    <mergeCell ref="P2:R3"/>
    <mergeCell ref="L2:L3"/>
    <mergeCell ref="M2:O3"/>
    <mergeCell ref="M1:O1"/>
    <mergeCell ref="F1:H1"/>
    <mergeCell ref="F2:H3"/>
    <mergeCell ref="I2:K3"/>
    <mergeCell ref="B2:E3"/>
    <mergeCell ref="C1:E1"/>
    <mergeCell ref="J1:K1"/>
    <mergeCell ref="B4:C4"/>
    <mergeCell ref="J4:K4"/>
    <mergeCell ref="A5:A7"/>
    <mergeCell ref="B5:B7"/>
    <mergeCell ref="C5:C7"/>
    <mergeCell ref="D5:D7"/>
    <mergeCell ref="E5:E7"/>
    <mergeCell ref="F5:F7"/>
    <mergeCell ref="G5:G7"/>
    <mergeCell ref="H5:H7"/>
    <mergeCell ref="N5:N7"/>
    <mergeCell ref="O5:O7"/>
    <mergeCell ref="I5:I7"/>
    <mergeCell ref="J5:J7"/>
    <mergeCell ref="K5:K7"/>
    <mergeCell ref="L5:L7"/>
    <mergeCell ref="G10:G11"/>
    <mergeCell ref="H10:H11"/>
    <mergeCell ref="A10:A11"/>
    <mergeCell ref="B10:B11"/>
    <mergeCell ref="C10:C11"/>
    <mergeCell ref="D10:D11"/>
    <mergeCell ref="A8:A9"/>
    <mergeCell ref="M10:M11"/>
    <mergeCell ref="N10:N11"/>
    <mergeCell ref="O10:O11"/>
    <mergeCell ref="I10:I11"/>
    <mergeCell ref="J10:J11"/>
    <mergeCell ref="K10:K11"/>
    <mergeCell ref="L10:L11"/>
    <mergeCell ref="E10:E11"/>
    <mergeCell ref="F10:F11"/>
    <mergeCell ref="F8:F9"/>
    <mergeCell ref="G8:G9"/>
    <mergeCell ref="H8:H9"/>
    <mergeCell ref="I8:I9"/>
    <mergeCell ref="B8:B9"/>
    <mergeCell ref="C8:C9"/>
    <mergeCell ref="D8:D9"/>
    <mergeCell ref="E8:E9"/>
    <mergeCell ref="J8:J9"/>
    <mergeCell ref="K8:K9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L17:L18"/>
    <mergeCell ref="K17:K18"/>
    <mergeCell ref="A19:A20"/>
    <mergeCell ref="B19:B20"/>
    <mergeCell ref="C19:C20"/>
    <mergeCell ref="D19:D20"/>
    <mergeCell ref="E19:E20"/>
    <mergeCell ref="F19:F20"/>
    <mergeCell ref="G19:G20"/>
    <mergeCell ref="H19:H20"/>
    <mergeCell ref="M19:M20"/>
    <mergeCell ref="N19:N20"/>
    <mergeCell ref="O19:O20"/>
    <mergeCell ref="I19:I20"/>
    <mergeCell ref="K19:K20"/>
    <mergeCell ref="L19:L20"/>
    <mergeCell ref="J19:J20"/>
    <mergeCell ref="G14:G16"/>
    <mergeCell ref="H14:H16"/>
    <mergeCell ref="I14:I16"/>
    <mergeCell ref="M14:M16"/>
    <mergeCell ref="L14:L16"/>
    <mergeCell ref="K14:K16"/>
    <mergeCell ref="J14:J16"/>
    <mergeCell ref="A14:A16"/>
    <mergeCell ref="B14:B16"/>
    <mergeCell ref="C14:C16"/>
    <mergeCell ref="D14:D16"/>
    <mergeCell ref="E14:E16"/>
    <mergeCell ref="F14:F16"/>
    <mergeCell ref="L8:L9"/>
    <mergeCell ref="M8:M9"/>
    <mergeCell ref="N14:N16"/>
    <mergeCell ref="O14:O16"/>
    <mergeCell ref="N17:N18"/>
    <mergeCell ref="O17:O18"/>
  </mergeCells>
  <conditionalFormatting sqref="C5:C25 C27:C33">
    <cfRule type="expression" priority="8" dxfId="26" stopIfTrue="1">
      <formula>B5&lt;C5</formula>
    </cfRule>
  </conditionalFormatting>
  <conditionalFormatting sqref="E5:E25 E27:E33">
    <cfRule type="expression" priority="7" dxfId="26" stopIfTrue="1">
      <formula>D5&lt;E5</formula>
    </cfRule>
  </conditionalFormatting>
  <conditionalFormatting sqref="G5:G18 G23 G33">
    <cfRule type="expression" priority="6" dxfId="26" stopIfTrue="1">
      <formula>F5&lt;G5</formula>
    </cfRule>
  </conditionalFormatting>
  <conditionalFormatting sqref="I5:I11 I14 I23 I33">
    <cfRule type="expression" priority="5" dxfId="26" stopIfTrue="1">
      <formula>H5&lt;I5</formula>
    </cfRule>
  </conditionalFormatting>
  <conditionalFormatting sqref="K5:K20 K23 K27:K28 K30:K32 K33">
    <cfRule type="expression" priority="4" dxfId="26" stopIfTrue="1">
      <formula>J5&lt;K5</formula>
    </cfRule>
  </conditionalFormatting>
  <conditionalFormatting sqref="M5 M14:M20 M23 M30:M33">
    <cfRule type="expression" priority="3" dxfId="26" stopIfTrue="1">
      <formula>L5&lt;M5</formula>
    </cfRule>
  </conditionalFormatting>
  <conditionalFormatting sqref="O5 O10:O13 O21:O23 O27:O29 O32:O33">
    <cfRule type="expression" priority="2" dxfId="26" stopIfTrue="1">
      <formula>N5&lt;O5</formula>
    </cfRule>
  </conditionalFormatting>
  <conditionalFormatting sqref="R5:R7 R9:R11 R14 R16 R18 R19 R23 R27 R32 R33">
    <cfRule type="expression" priority="1" dxfId="26" stopIfTrue="1">
      <formula>Q5&lt;R5</formula>
    </cfRule>
  </conditionalFormatting>
  <printOptions/>
  <pageMargins left="0.3937007874015748" right="0.1968503937007874" top="0" bottom="0.3937007874015748" header="0.5118110236220472" footer="0.15748031496062992"/>
  <pageSetup fitToHeight="1" fitToWidth="1" horizontalDpi="300" verticalDpi="300" orientation="landscape" paperSize="9" scale="98" r:id="rId1"/>
  <headerFooter scaleWithDoc="0">
    <oddFooter>&amp;R河北折込センター　ＴＥＬ022-390-7322　ＦＡＸ：022-390-7822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57"/>
  <sheetViews>
    <sheetView showGridLines="0" showZeros="0" zoomScalePageLayoutView="0" workbookViewId="0" topLeftCell="A1">
      <selection activeCell="C2" sqref="C2:H3"/>
    </sheetView>
  </sheetViews>
  <sheetFormatPr defaultColWidth="9.00390625" defaultRowHeight="13.5"/>
  <cols>
    <col min="1" max="1" width="3.375" style="2" customWidth="1"/>
    <col min="2" max="2" width="7.25390625" style="2" customWidth="1"/>
    <col min="3" max="3" width="7.125" style="2" customWidth="1"/>
    <col min="4" max="4" width="1.75390625" style="2" customWidth="1"/>
    <col min="5" max="5" width="4.875" style="2" customWidth="1"/>
    <col min="6" max="7" width="7.125" style="2" customWidth="1"/>
    <col min="8" max="8" width="1.625" style="2" customWidth="1"/>
    <col min="9" max="9" width="6.50390625" style="2" bestFit="1" customWidth="1"/>
    <col min="10" max="11" width="7.125" style="2" customWidth="1"/>
    <col min="12" max="12" width="1.25" style="2" customWidth="1"/>
    <col min="13" max="13" width="5.125" style="2" customWidth="1"/>
    <col min="14" max="15" width="7.125" style="2" customWidth="1"/>
    <col min="16" max="16" width="1.25" style="2" customWidth="1"/>
    <col min="17" max="17" width="5.125" style="2" customWidth="1"/>
    <col min="18" max="19" width="7.125" style="2" customWidth="1"/>
    <col min="20" max="20" width="1.25" style="2" customWidth="1"/>
    <col min="21" max="21" width="5.125" style="2" customWidth="1"/>
    <col min="22" max="22" width="6.625" style="2" customWidth="1"/>
    <col min="23" max="23" width="10.125" style="2" customWidth="1"/>
    <col min="24" max="24" width="1.75390625" style="2" customWidth="1"/>
    <col min="25" max="25" width="5.125" style="2" customWidth="1"/>
    <col min="26" max="26" width="7.125" style="2" customWidth="1"/>
    <col min="27" max="27" width="0.5" style="2" customWidth="1"/>
    <col min="28" max="28" width="2.75390625" style="2" customWidth="1"/>
    <col min="29" max="29" width="3.00390625" style="2" customWidth="1"/>
    <col min="30" max="30" width="5.875" style="2" customWidth="1"/>
    <col min="31" max="31" width="3.375" style="2" customWidth="1"/>
    <col min="32" max="16384" width="9.00390625" style="2" customWidth="1"/>
  </cols>
  <sheetData>
    <row r="1" spans="1:27" ht="15" customHeight="1">
      <c r="A1" s="1460">
        <v>45383</v>
      </c>
      <c r="B1" s="1461"/>
      <c r="C1" s="152" t="s">
        <v>462</v>
      </c>
      <c r="D1" s="1477"/>
      <c r="E1" s="1477"/>
      <c r="F1" s="1477"/>
      <c r="G1" s="1477"/>
      <c r="H1" s="1478"/>
      <c r="I1" s="1462" t="s">
        <v>86</v>
      </c>
      <c r="J1" s="1463"/>
      <c r="K1" s="1463"/>
      <c r="L1" s="1464"/>
      <c r="M1" s="152" t="s">
        <v>356</v>
      </c>
      <c r="N1" s="1453"/>
      <c r="O1" s="1454"/>
      <c r="P1" s="1431" t="s">
        <v>88</v>
      </c>
      <c r="Q1" s="1445"/>
      <c r="R1" s="1431" t="s">
        <v>158</v>
      </c>
      <c r="S1" s="1433">
        <f>S3+'東津軽郡・むつ市・下北郡・弘前市（中津軽郡）'!S3+'黒石市・南津軽郡・五所川原市'!T3+'北津軽郡・つがる市・西津軽郡'!S3+'三戸郡・八戸市'!S3+'上北郡・十和田市・三沢市'!S3</f>
        <v>0</v>
      </c>
      <c r="T1" s="1434"/>
      <c r="U1" s="1435"/>
      <c r="V1" s="1431" t="s">
        <v>89</v>
      </c>
      <c r="W1" s="1446"/>
      <c r="X1" s="1446"/>
      <c r="Y1" s="1446"/>
      <c r="Z1" s="1445"/>
      <c r="AA1" s="1"/>
    </row>
    <row r="2" spans="1:28" ht="18" customHeight="1">
      <c r="A2" s="1465" t="s">
        <v>83</v>
      </c>
      <c r="B2" s="1466"/>
      <c r="C2" s="1467"/>
      <c r="D2" s="1468"/>
      <c r="E2" s="1468"/>
      <c r="F2" s="1468"/>
      <c r="G2" s="1468"/>
      <c r="H2" s="1468"/>
      <c r="I2" s="1469"/>
      <c r="J2" s="1470"/>
      <c r="K2" s="1470"/>
      <c r="L2" s="1471"/>
      <c r="M2" s="1438"/>
      <c r="N2" s="1439"/>
      <c r="O2" s="1440"/>
      <c r="P2" s="1441"/>
      <c r="Q2" s="1442"/>
      <c r="R2" s="1432"/>
      <c r="S2" s="1436"/>
      <c r="T2" s="1436"/>
      <c r="U2" s="1437"/>
      <c r="V2" s="1447"/>
      <c r="W2" s="1448"/>
      <c r="X2" s="1448"/>
      <c r="Y2" s="1448"/>
      <c r="Z2" s="1449"/>
      <c r="AA2" s="1"/>
      <c r="AB2" s="3">
        <v>1</v>
      </c>
    </row>
    <row r="3" spans="1:28" ht="18" customHeight="1">
      <c r="A3" s="1475" t="s">
        <v>159</v>
      </c>
      <c r="B3" s="1476"/>
      <c r="C3" s="1467"/>
      <c r="D3" s="1468"/>
      <c r="E3" s="1468"/>
      <c r="F3" s="1468"/>
      <c r="G3" s="1468"/>
      <c r="H3" s="1468"/>
      <c r="I3" s="1472"/>
      <c r="J3" s="1473"/>
      <c r="K3" s="1473"/>
      <c r="L3" s="1474"/>
      <c r="M3" s="1438"/>
      <c r="N3" s="1439"/>
      <c r="O3" s="1440"/>
      <c r="P3" s="1443"/>
      <c r="Q3" s="1444"/>
      <c r="R3" s="4" t="s">
        <v>160</v>
      </c>
      <c r="S3" s="1455">
        <f>SUM(N22,R22,V22,Z22,J30,N30,R30,V30,Z30)</f>
        <v>0</v>
      </c>
      <c r="T3" s="1456"/>
      <c r="U3" s="1457"/>
      <c r="V3" s="1450"/>
      <c r="W3" s="1451"/>
      <c r="X3" s="1451"/>
      <c r="Y3" s="1451"/>
      <c r="Z3" s="1452"/>
      <c r="AB3" s="5"/>
    </row>
    <row r="4" spans="1:32" ht="18.75" customHeight="1">
      <c r="A4" s="1481" t="s">
        <v>90</v>
      </c>
      <c r="B4" s="1482"/>
      <c r="C4" s="6" t="s">
        <v>164</v>
      </c>
      <c r="D4" s="7"/>
      <c r="E4" s="8" t="s">
        <v>91</v>
      </c>
      <c r="F4" s="9" t="s">
        <v>92</v>
      </c>
      <c r="G4" s="6" t="s">
        <v>164</v>
      </c>
      <c r="H4" s="7"/>
      <c r="I4" s="8" t="s">
        <v>91</v>
      </c>
      <c r="J4" s="9" t="s">
        <v>92</v>
      </c>
      <c r="K4" s="10" t="s">
        <v>161</v>
      </c>
      <c r="L4" s="7"/>
      <c r="M4" s="8" t="s">
        <v>91</v>
      </c>
      <c r="N4" s="9" t="s">
        <v>92</v>
      </c>
      <c r="O4" s="11" t="s">
        <v>162</v>
      </c>
      <c r="P4" s="7"/>
      <c r="Q4" s="8" t="s">
        <v>91</v>
      </c>
      <c r="R4" s="9" t="s">
        <v>92</v>
      </c>
      <c r="S4" s="356" t="s">
        <v>72</v>
      </c>
      <c r="T4" s="41"/>
      <c r="U4" s="357" t="s">
        <v>431</v>
      </c>
      <c r="V4" s="358" t="s">
        <v>432</v>
      </c>
      <c r="W4" s="362" t="s">
        <v>878</v>
      </c>
      <c r="X4" s="262"/>
      <c r="Y4" s="363" t="s">
        <v>91</v>
      </c>
      <c r="Z4" s="358" t="s">
        <v>92</v>
      </c>
      <c r="AA4" s="12"/>
      <c r="AB4" s="1430" t="s">
        <v>210</v>
      </c>
      <c r="AF4" s="13"/>
    </row>
    <row r="5" spans="1:69" s="20" customFormat="1" ht="18" customHeight="1">
      <c r="A5" s="100"/>
      <c r="B5" s="99"/>
      <c r="C5" s="1104" t="s">
        <v>873</v>
      </c>
      <c r="D5" s="273" t="s">
        <v>44</v>
      </c>
      <c r="E5" s="78">
        <f>SUM(E7:E11)</f>
        <v>4200</v>
      </c>
      <c r="F5" s="370">
        <f>SUM(F7:F11)</f>
        <v>0</v>
      </c>
      <c r="G5" s="1105" t="s">
        <v>875</v>
      </c>
      <c r="H5" s="273" t="s">
        <v>44</v>
      </c>
      <c r="I5" s="78">
        <f>SUM(I7:I8)</f>
        <v>7200</v>
      </c>
      <c r="J5" s="370">
        <f>SUM(J7:J8)</f>
        <v>0</v>
      </c>
      <c r="K5" s="14" t="s">
        <v>434</v>
      </c>
      <c r="L5" s="365" t="s">
        <v>475</v>
      </c>
      <c r="M5" s="16">
        <v>760</v>
      </c>
      <c r="N5" s="494"/>
      <c r="O5" s="14" t="s">
        <v>434</v>
      </c>
      <c r="P5" s="365" t="s">
        <v>475</v>
      </c>
      <c r="Q5" s="16">
        <v>260</v>
      </c>
      <c r="R5" s="494"/>
      <c r="S5" s="14" t="s">
        <v>434</v>
      </c>
      <c r="T5" s="365" t="s">
        <v>475</v>
      </c>
      <c r="U5" s="16">
        <v>530</v>
      </c>
      <c r="V5" s="494"/>
      <c r="W5" s="14" t="s">
        <v>434</v>
      </c>
      <c r="X5" s="365" t="s">
        <v>475</v>
      </c>
      <c r="Y5" s="16">
        <v>150</v>
      </c>
      <c r="Z5" s="494"/>
      <c r="AA5" s="19"/>
      <c r="AB5" s="1430"/>
      <c r="AC5" s="2"/>
      <c r="AD5" s="13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s="20" customFormat="1" ht="18" customHeight="1">
      <c r="A6" s="21"/>
      <c r="B6" s="22"/>
      <c r="C6" s="73" t="s">
        <v>186</v>
      </c>
      <c r="D6" s="269"/>
      <c r="E6" s="16"/>
      <c r="F6" s="328"/>
      <c r="G6" s="73" t="s">
        <v>186</v>
      </c>
      <c r="H6" s="15"/>
      <c r="I6" s="16"/>
      <c r="J6" s="328"/>
      <c r="K6" s="14" t="s">
        <v>473</v>
      </c>
      <c r="L6" s="366" t="s">
        <v>475</v>
      </c>
      <c r="M6" s="25">
        <v>350</v>
      </c>
      <c r="N6" s="494"/>
      <c r="O6" s="14" t="s">
        <v>473</v>
      </c>
      <c r="P6" s="366" t="s">
        <v>475</v>
      </c>
      <c r="Q6" s="25">
        <v>100</v>
      </c>
      <c r="R6" s="494"/>
      <c r="S6" s="14" t="s">
        <v>473</v>
      </c>
      <c r="T6" s="366" t="s">
        <v>475</v>
      </c>
      <c r="U6" s="25">
        <v>200</v>
      </c>
      <c r="V6" s="494"/>
      <c r="W6" s="14" t="s">
        <v>473</v>
      </c>
      <c r="X6" s="366" t="s">
        <v>475</v>
      </c>
      <c r="Y6" s="25">
        <v>40</v>
      </c>
      <c r="Z6" s="494"/>
      <c r="AA6" s="26"/>
      <c r="AB6" s="1430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1:69" s="20" customFormat="1" ht="18" customHeight="1">
      <c r="A7" s="21"/>
      <c r="B7" s="22"/>
      <c r="C7" s="23" t="s">
        <v>166</v>
      </c>
      <c r="D7" s="270"/>
      <c r="E7" s="25">
        <v>800</v>
      </c>
      <c r="F7" s="494"/>
      <c r="G7" s="23" t="s">
        <v>378</v>
      </c>
      <c r="H7" s="270"/>
      <c r="I7" s="25">
        <v>3300</v>
      </c>
      <c r="J7" s="494"/>
      <c r="K7" s="14" t="s">
        <v>396</v>
      </c>
      <c r="L7" s="366" t="s">
        <v>475</v>
      </c>
      <c r="M7" s="25">
        <v>650</v>
      </c>
      <c r="N7" s="494"/>
      <c r="O7" s="14" t="s">
        <v>396</v>
      </c>
      <c r="P7" s="366" t="s">
        <v>475</v>
      </c>
      <c r="Q7" s="25">
        <v>180</v>
      </c>
      <c r="R7" s="494"/>
      <c r="S7" s="14" t="s">
        <v>396</v>
      </c>
      <c r="T7" s="366" t="s">
        <v>475</v>
      </c>
      <c r="U7" s="25">
        <v>250</v>
      </c>
      <c r="V7" s="494"/>
      <c r="W7" s="14" t="s">
        <v>396</v>
      </c>
      <c r="X7" s="366" t="s">
        <v>475</v>
      </c>
      <c r="Y7" s="25">
        <v>60</v>
      </c>
      <c r="Z7" s="494"/>
      <c r="AA7" s="26"/>
      <c r="AB7" s="1430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s="20" customFormat="1" ht="18" customHeight="1">
      <c r="A8" s="21"/>
      <c r="B8" s="22"/>
      <c r="C8" s="23" t="s">
        <v>167</v>
      </c>
      <c r="D8" s="270"/>
      <c r="E8" s="25">
        <v>600</v>
      </c>
      <c r="F8" s="494"/>
      <c r="G8" s="61" t="s">
        <v>173</v>
      </c>
      <c r="H8" s="259"/>
      <c r="I8" s="63">
        <v>3900</v>
      </c>
      <c r="J8" s="495"/>
      <c r="K8" s="14" t="s">
        <v>900</v>
      </c>
      <c r="L8" s="366" t="s">
        <v>475</v>
      </c>
      <c r="M8" s="25">
        <v>550</v>
      </c>
      <c r="N8" s="494"/>
      <c r="O8" s="14" t="s">
        <v>900</v>
      </c>
      <c r="P8" s="366" t="s">
        <v>475</v>
      </c>
      <c r="Q8" s="25">
        <v>100</v>
      </c>
      <c r="R8" s="494"/>
      <c r="S8" s="14" t="s">
        <v>900</v>
      </c>
      <c r="T8" s="366" t="s">
        <v>475</v>
      </c>
      <c r="U8" s="25">
        <v>300</v>
      </c>
      <c r="V8" s="494"/>
      <c r="W8" s="14" t="s">
        <v>910</v>
      </c>
      <c r="X8" s="366" t="s">
        <v>475</v>
      </c>
      <c r="Y8" s="25">
        <v>80</v>
      </c>
      <c r="Z8" s="494"/>
      <c r="AA8" s="26"/>
      <c r="AB8" s="1430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s="20" customFormat="1" ht="18" customHeight="1">
      <c r="A9" s="21"/>
      <c r="B9" s="22"/>
      <c r="C9" s="23" t="s">
        <v>168</v>
      </c>
      <c r="D9" s="270"/>
      <c r="E9" s="25">
        <v>550</v>
      </c>
      <c r="F9" s="494"/>
      <c r="G9" s="1107" t="s">
        <v>877</v>
      </c>
      <c r="H9" s="269" t="s">
        <v>44</v>
      </c>
      <c r="I9" s="16">
        <f>SUM(I11:I12)</f>
        <v>3500</v>
      </c>
      <c r="J9" s="351">
        <f>SUM(J11:J12)</f>
        <v>0</v>
      </c>
      <c r="K9" s="14" t="s">
        <v>549</v>
      </c>
      <c r="L9" s="366" t="s">
        <v>475</v>
      </c>
      <c r="M9" s="25">
        <v>130</v>
      </c>
      <c r="N9" s="494"/>
      <c r="O9" s="14" t="s">
        <v>549</v>
      </c>
      <c r="P9" s="366" t="s">
        <v>475</v>
      </c>
      <c r="Q9" s="25">
        <v>30</v>
      </c>
      <c r="R9" s="494"/>
      <c r="S9" s="14" t="s">
        <v>549</v>
      </c>
      <c r="T9" s="366" t="s">
        <v>475</v>
      </c>
      <c r="U9" s="25">
        <v>50</v>
      </c>
      <c r="V9" s="494"/>
      <c r="W9" s="14" t="s">
        <v>549</v>
      </c>
      <c r="X9" s="366" t="s">
        <v>475</v>
      </c>
      <c r="Y9" s="25">
        <v>10</v>
      </c>
      <c r="Z9" s="494"/>
      <c r="AA9" s="19"/>
      <c r="AB9" s="1430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9" s="20" customFormat="1" ht="18" customHeight="1">
      <c r="A10" s="21"/>
      <c r="B10" s="22"/>
      <c r="C10" s="308" t="s">
        <v>228</v>
      </c>
      <c r="D10" s="274"/>
      <c r="E10" s="104">
        <v>1100</v>
      </c>
      <c r="F10" s="494"/>
      <c r="G10" s="23" t="s">
        <v>436</v>
      </c>
      <c r="H10" s="133"/>
      <c r="I10" s="25"/>
      <c r="J10" s="328"/>
      <c r="K10" s="14" t="s">
        <v>550</v>
      </c>
      <c r="L10" s="366" t="s">
        <v>475</v>
      </c>
      <c r="M10" s="25">
        <v>250</v>
      </c>
      <c r="N10" s="494"/>
      <c r="O10" s="14" t="s">
        <v>550</v>
      </c>
      <c r="P10" s="366" t="s">
        <v>475</v>
      </c>
      <c r="Q10" s="25">
        <v>40</v>
      </c>
      <c r="R10" s="494"/>
      <c r="S10" s="14" t="s">
        <v>550</v>
      </c>
      <c r="T10" s="366" t="s">
        <v>475</v>
      </c>
      <c r="U10" s="25">
        <v>160</v>
      </c>
      <c r="V10" s="494"/>
      <c r="W10" s="14" t="s">
        <v>550</v>
      </c>
      <c r="X10" s="366" t="s">
        <v>475</v>
      </c>
      <c r="Y10" s="25">
        <v>30</v>
      </c>
      <c r="Z10" s="494"/>
      <c r="AA10" s="19"/>
      <c r="AB10" s="1430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9" s="20" customFormat="1" ht="18" customHeight="1">
      <c r="A11" s="21"/>
      <c r="B11" s="22"/>
      <c r="C11" s="326" t="s">
        <v>395</v>
      </c>
      <c r="D11" s="279"/>
      <c r="E11" s="63">
        <v>1150</v>
      </c>
      <c r="F11" s="502"/>
      <c r="G11" s="23" t="s">
        <v>1010</v>
      </c>
      <c r="H11" s="270"/>
      <c r="I11" s="25">
        <v>1920</v>
      </c>
      <c r="J11" s="494"/>
      <c r="K11" s="14" t="s">
        <v>551</v>
      </c>
      <c r="L11" s="366" t="s">
        <v>475</v>
      </c>
      <c r="M11" s="25">
        <v>550</v>
      </c>
      <c r="N11" s="494"/>
      <c r="O11" s="14" t="s">
        <v>551</v>
      </c>
      <c r="P11" s="366" t="s">
        <v>475</v>
      </c>
      <c r="Q11" s="25">
        <v>100</v>
      </c>
      <c r="R11" s="494"/>
      <c r="S11" s="14" t="s">
        <v>551</v>
      </c>
      <c r="T11" s="366" t="s">
        <v>475</v>
      </c>
      <c r="U11" s="25">
        <v>120</v>
      </c>
      <c r="V11" s="494"/>
      <c r="W11" s="14" t="s">
        <v>551</v>
      </c>
      <c r="X11" s="366" t="s">
        <v>475</v>
      </c>
      <c r="Y11" s="25">
        <v>70</v>
      </c>
      <c r="Z11" s="494"/>
      <c r="AA11" s="26"/>
      <c r="AB11" s="1430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s="20" customFormat="1" ht="18" customHeight="1">
      <c r="A12" s="21"/>
      <c r="B12" s="22"/>
      <c r="D12" s="335"/>
      <c r="F12" s="331"/>
      <c r="G12" s="61" t="s">
        <v>437</v>
      </c>
      <c r="H12" s="279"/>
      <c r="I12" s="63">
        <v>1580</v>
      </c>
      <c r="J12" s="502"/>
      <c r="K12" s="14" t="s">
        <v>552</v>
      </c>
      <c r="L12" s="366" t="s">
        <v>475</v>
      </c>
      <c r="M12" s="25">
        <v>300</v>
      </c>
      <c r="N12" s="494"/>
      <c r="O12" s="14" t="s">
        <v>552</v>
      </c>
      <c r="P12" s="366" t="s">
        <v>475</v>
      </c>
      <c r="Q12" s="25">
        <v>120</v>
      </c>
      <c r="R12" s="494"/>
      <c r="S12" s="14" t="s">
        <v>552</v>
      </c>
      <c r="T12" s="366" t="s">
        <v>475</v>
      </c>
      <c r="U12" s="25">
        <v>120</v>
      </c>
      <c r="V12" s="494"/>
      <c r="W12" s="14" t="s">
        <v>552</v>
      </c>
      <c r="X12" s="366" t="s">
        <v>475</v>
      </c>
      <c r="Y12" s="72">
        <v>40</v>
      </c>
      <c r="Z12" s="501"/>
      <c r="AA12" s="26"/>
      <c r="AB12" s="36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s="20" customFormat="1" ht="18" customHeight="1">
      <c r="A13" s="21"/>
      <c r="B13" s="22"/>
      <c r="C13" s="23" t="s">
        <v>401</v>
      </c>
      <c r="D13" s="270" t="s">
        <v>44</v>
      </c>
      <c r="E13" s="25">
        <v>5500</v>
      </c>
      <c r="F13" s="494"/>
      <c r="G13" s="1106" t="s">
        <v>876</v>
      </c>
      <c r="H13" s="274" t="s">
        <v>44</v>
      </c>
      <c r="I13" s="104">
        <f>SUM(I15:I17)</f>
        <v>4700</v>
      </c>
      <c r="J13" s="371">
        <f>SUM(J15:J17)</f>
        <v>0</v>
      </c>
      <c r="K13" s="14" t="s">
        <v>901</v>
      </c>
      <c r="L13" s="366" t="s">
        <v>475</v>
      </c>
      <c r="M13" s="25">
        <v>220</v>
      </c>
      <c r="N13" s="494"/>
      <c r="O13" s="14" t="s">
        <v>901</v>
      </c>
      <c r="P13" s="366" t="s">
        <v>475</v>
      </c>
      <c r="Q13" s="25">
        <v>30</v>
      </c>
      <c r="R13" s="494"/>
      <c r="S13" s="14" t="s">
        <v>901</v>
      </c>
      <c r="T13" s="366" t="s">
        <v>475</v>
      </c>
      <c r="U13" s="25">
        <v>60</v>
      </c>
      <c r="V13" s="494"/>
      <c r="W13" s="14" t="s">
        <v>901</v>
      </c>
      <c r="X13" s="366" t="s">
        <v>475</v>
      </c>
      <c r="Y13" s="72">
        <v>10</v>
      </c>
      <c r="Z13" s="501"/>
      <c r="AA13" s="19"/>
      <c r="AB13" s="36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s="20" customFormat="1" ht="18" customHeight="1">
      <c r="A14" s="21"/>
      <c r="B14" s="22"/>
      <c r="C14" s="20" t="s">
        <v>402</v>
      </c>
      <c r="D14" s="336"/>
      <c r="F14" s="332"/>
      <c r="G14" s="341" t="s">
        <v>438</v>
      </c>
      <c r="H14" s="133"/>
      <c r="I14" s="25"/>
      <c r="J14" s="328"/>
      <c r="K14" s="14" t="s">
        <v>902</v>
      </c>
      <c r="L14" s="366" t="s">
        <v>475</v>
      </c>
      <c r="M14" s="25">
        <v>200</v>
      </c>
      <c r="N14" s="494"/>
      <c r="O14" s="14" t="s">
        <v>902</v>
      </c>
      <c r="P14" s="366" t="s">
        <v>475</v>
      </c>
      <c r="Q14" s="25">
        <v>40</v>
      </c>
      <c r="R14" s="494"/>
      <c r="S14" s="14" t="s">
        <v>902</v>
      </c>
      <c r="T14" s="366" t="s">
        <v>475</v>
      </c>
      <c r="U14" s="31">
        <v>60</v>
      </c>
      <c r="V14" s="494"/>
      <c r="W14" s="14" t="s">
        <v>902</v>
      </c>
      <c r="X14" s="366" t="s">
        <v>475</v>
      </c>
      <c r="Y14" s="364">
        <v>20</v>
      </c>
      <c r="Z14" s="501"/>
      <c r="AA14" s="13"/>
      <c r="AB14" s="36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1:69" s="20" customFormat="1" ht="18" customHeight="1">
      <c r="A15" s="337"/>
      <c r="C15" s="1104" t="s">
        <v>874</v>
      </c>
      <c r="D15" s="273" t="s">
        <v>44</v>
      </c>
      <c r="E15" s="372">
        <f>SUM(E17:E20)</f>
        <v>9400</v>
      </c>
      <c r="F15" s="351">
        <f>SUM(F17:F20)</f>
        <v>0</v>
      </c>
      <c r="G15" s="34" t="s">
        <v>81</v>
      </c>
      <c r="H15" s="271"/>
      <c r="I15" s="31">
        <v>950</v>
      </c>
      <c r="J15" s="494"/>
      <c r="K15" s="14" t="s">
        <v>903</v>
      </c>
      <c r="L15" s="366" t="s">
        <v>475</v>
      </c>
      <c r="M15" s="25">
        <v>350</v>
      </c>
      <c r="N15" s="494"/>
      <c r="O15" s="14" t="s">
        <v>903</v>
      </c>
      <c r="P15" s="366" t="s">
        <v>475</v>
      </c>
      <c r="Q15" s="25">
        <v>70</v>
      </c>
      <c r="R15" s="494"/>
      <c r="S15" s="14" t="s">
        <v>903</v>
      </c>
      <c r="T15" s="366" t="s">
        <v>475</v>
      </c>
      <c r="U15" s="72">
        <v>100</v>
      </c>
      <c r="V15" s="501"/>
      <c r="W15" s="14" t="s">
        <v>903</v>
      </c>
      <c r="X15" s="366" t="s">
        <v>475</v>
      </c>
      <c r="Y15" s="72">
        <v>30</v>
      </c>
      <c r="Z15" s="501"/>
      <c r="AA15" s="13"/>
      <c r="AB15" s="36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s="20" customFormat="1" ht="18" customHeight="1">
      <c r="A16" s="1479" t="s">
        <v>165</v>
      </c>
      <c r="B16" s="1480"/>
      <c r="C16" s="73" t="s">
        <v>186</v>
      </c>
      <c r="D16" s="269"/>
      <c r="E16" s="16"/>
      <c r="F16" s="328"/>
      <c r="G16" s="121" t="s">
        <v>187</v>
      </c>
      <c r="H16" s="367"/>
      <c r="I16" s="175">
        <v>1300</v>
      </c>
      <c r="J16" s="494"/>
      <c r="K16" s="14" t="s">
        <v>904</v>
      </c>
      <c r="L16" s="366" t="s">
        <v>475</v>
      </c>
      <c r="M16" s="25">
        <v>280</v>
      </c>
      <c r="N16" s="494"/>
      <c r="O16" s="14" t="s">
        <v>904</v>
      </c>
      <c r="P16" s="366" t="s">
        <v>475</v>
      </c>
      <c r="Q16" s="25">
        <v>80</v>
      </c>
      <c r="R16" s="494"/>
      <c r="S16" s="14" t="s">
        <v>904</v>
      </c>
      <c r="T16" s="366" t="s">
        <v>475</v>
      </c>
      <c r="U16" s="70">
        <v>210</v>
      </c>
      <c r="V16" s="501"/>
      <c r="W16" s="14" t="s">
        <v>904</v>
      </c>
      <c r="X16" s="366" t="s">
        <v>475</v>
      </c>
      <c r="Y16" s="72">
        <v>40</v>
      </c>
      <c r="Z16" s="501"/>
      <c r="AA16" s="13"/>
      <c r="AB16" s="36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s="20" customFormat="1" ht="18" customHeight="1">
      <c r="A17" s="1458" t="s">
        <v>238</v>
      </c>
      <c r="B17" s="1459"/>
      <c r="C17" s="23" t="s">
        <v>224</v>
      </c>
      <c r="D17" s="270"/>
      <c r="E17" s="25">
        <v>2950</v>
      </c>
      <c r="F17" s="494"/>
      <c r="G17" s="368" t="s">
        <v>439</v>
      </c>
      <c r="H17" s="62"/>
      <c r="I17" s="63">
        <v>2450</v>
      </c>
      <c r="J17" s="495"/>
      <c r="K17" s="14" t="s">
        <v>905</v>
      </c>
      <c r="L17" s="409" t="s">
        <v>475</v>
      </c>
      <c r="M17" s="25">
        <v>30</v>
      </c>
      <c r="N17" s="494"/>
      <c r="O17" s="14" t="s">
        <v>905</v>
      </c>
      <c r="P17" s="366" t="s">
        <v>475</v>
      </c>
      <c r="Q17" s="25">
        <v>10</v>
      </c>
      <c r="R17" s="494"/>
      <c r="S17" s="14" t="s">
        <v>905</v>
      </c>
      <c r="T17" s="366" t="s">
        <v>475</v>
      </c>
      <c r="U17" s="25">
        <v>10</v>
      </c>
      <c r="V17" s="501"/>
      <c r="W17" s="14" t="s">
        <v>905</v>
      </c>
      <c r="X17" s="366" t="s">
        <v>475</v>
      </c>
      <c r="Y17" s="25">
        <v>10</v>
      </c>
      <c r="Z17" s="494"/>
      <c r="AA17" s="13"/>
      <c r="AB17" s="36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s="20" customFormat="1" ht="18" customHeight="1">
      <c r="A18" s="21"/>
      <c r="B18" s="22"/>
      <c r="C18" s="23" t="s">
        <v>225</v>
      </c>
      <c r="D18" s="270"/>
      <c r="E18" s="25">
        <v>1400</v>
      </c>
      <c r="F18" s="494"/>
      <c r="G18" s="14" t="s">
        <v>421</v>
      </c>
      <c r="H18" s="269" t="s">
        <v>44</v>
      </c>
      <c r="I18" s="16">
        <v>3600</v>
      </c>
      <c r="J18" s="510"/>
      <c r="K18" s="14" t="s">
        <v>906</v>
      </c>
      <c r="L18" s="409" t="s">
        <v>475</v>
      </c>
      <c r="M18" s="25">
        <v>20</v>
      </c>
      <c r="N18" s="494"/>
      <c r="O18" s="14"/>
      <c r="P18" s="366"/>
      <c r="Q18" s="25"/>
      <c r="R18" s="494"/>
      <c r="S18" s="14" t="s">
        <v>906</v>
      </c>
      <c r="T18" s="366" t="s">
        <v>475</v>
      </c>
      <c r="U18" s="25">
        <v>10</v>
      </c>
      <c r="V18" s="501"/>
      <c r="W18" s="14" t="s">
        <v>906</v>
      </c>
      <c r="X18" s="366" t="s">
        <v>475</v>
      </c>
      <c r="Y18" s="25">
        <v>10</v>
      </c>
      <c r="Z18" s="511"/>
      <c r="AA18" s="13"/>
      <c r="AB18" s="36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s="20" customFormat="1" ht="18" customHeight="1">
      <c r="A19" s="21"/>
      <c r="B19" s="22"/>
      <c r="C19" s="23" t="s">
        <v>226</v>
      </c>
      <c r="D19" s="270"/>
      <c r="E19" s="25">
        <v>2950</v>
      </c>
      <c r="F19" s="494"/>
      <c r="G19" s="23" t="s">
        <v>422</v>
      </c>
      <c r="H19" s="270" t="s">
        <v>44</v>
      </c>
      <c r="I19" s="25">
        <v>3700</v>
      </c>
      <c r="J19" s="494"/>
      <c r="K19" s="14" t="s">
        <v>907</v>
      </c>
      <c r="L19" s="409" t="s">
        <v>475</v>
      </c>
      <c r="M19" s="25">
        <v>70</v>
      </c>
      <c r="N19" s="512"/>
      <c r="O19" s="14" t="s">
        <v>907</v>
      </c>
      <c r="P19" s="366" t="s">
        <v>475</v>
      </c>
      <c r="Q19" s="25">
        <v>10</v>
      </c>
      <c r="R19" s="494"/>
      <c r="S19" s="14" t="s">
        <v>907</v>
      </c>
      <c r="T19" s="366" t="s">
        <v>475</v>
      </c>
      <c r="U19" s="25">
        <v>40</v>
      </c>
      <c r="V19" s="501"/>
      <c r="W19" s="14"/>
      <c r="X19" s="366"/>
      <c r="Y19" s="25"/>
      <c r="Z19" s="494"/>
      <c r="AA19" s="13"/>
      <c r="AB19" s="36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1:69" s="20" customFormat="1" ht="18" customHeight="1">
      <c r="A20" s="21"/>
      <c r="C20" s="61" t="s">
        <v>227</v>
      </c>
      <c r="D20" s="279"/>
      <c r="E20" s="63">
        <v>2100</v>
      </c>
      <c r="F20" s="495"/>
      <c r="G20" s="23" t="s">
        <v>429</v>
      </c>
      <c r="H20" s="270" t="s">
        <v>44</v>
      </c>
      <c r="I20" s="25">
        <v>3000</v>
      </c>
      <c r="J20" s="494"/>
      <c r="K20" s="14" t="s">
        <v>908</v>
      </c>
      <c r="L20" s="409" t="s">
        <v>475</v>
      </c>
      <c r="M20" s="25">
        <v>20</v>
      </c>
      <c r="N20" s="494"/>
      <c r="O20" s="14" t="s">
        <v>908</v>
      </c>
      <c r="P20" s="366" t="s">
        <v>475</v>
      </c>
      <c r="Q20" s="25">
        <v>10</v>
      </c>
      <c r="R20" s="494"/>
      <c r="S20" s="14" t="s">
        <v>908</v>
      </c>
      <c r="T20" s="366" t="s">
        <v>475</v>
      </c>
      <c r="U20" s="25">
        <v>10</v>
      </c>
      <c r="V20" s="501"/>
      <c r="W20" s="14" t="s">
        <v>908</v>
      </c>
      <c r="X20" s="366" t="s">
        <v>475</v>
      </c>
      <c r="Y20" s="25">
        <v>10</v>
      </c>
      <c r="Z20" s="494"/>
      <c r="AA20" s="13"/>
      <c r="AB20" s="36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1:69" s="20" customFormat="1" ht="18" customHeight="1">
      <c r="A21" s="21"/>
      <c r="C21" s="257" t="s">
        <v>400</v>
      </c>
      <c r="D21" s="269" t="s">
        <v>44</v>
      </c>
      <c r="E21" s="16">
        <v>3200</v>
      </c>
      <c r="F21" s="510"/>
      <c r="H21" s="193"/>
      <c r="I21" s="171"/>
      <c r="J21" s="328"/>
      <c r="K21" s="14" t="s">
        <v>909</v>
      </c>
      <c r="L21" s="409" t="s">
        <v>475</v>
      </c>
      <c r="M21" s="25">
        <v>70</v>
      </c>
      <c r="N21" s="494"/>
      <c r="O21" s="14" t="s">
        <v>909</v>
      </c>
      <c r="P21" s="366" t="s">
        <v>475</v>
      </c>
      <c r="Q21" s="25">
        <v>40</v>
      </c>
      <c r="R21" s="494"/>
      <c r="S21" s="14" t="s">
        <v>909</v>
      </c>
      <c r="T21" s="366" t="s">
        <v>475</v>
      </c>
      <c r="U21" s="25">
        <v>50</v>
      </c>
      <c r="V21" s="501"/>
      <c r="W21" s="14" t="s">
        <v>911</v>
      </c>
      <c r="X21" s="366" t="s">
        <v>475</v>
      </c>
      <c r="Y21" s="25">
        <v>240</v>
      </c>
      <c r="Z21" s="494"/>
      <c r="AA21" s="13"/>
      <c r="AB21" s="36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s="20" customFormat="1" ht="18" customHeight="1">
      <c r="A22" s="21"/>
      <c r="C22" s="257" t="s">
        <v>403</v>
      </c>
      <c r="D22" s="270" t="s">
        <v>44</v>
      </c>
      <c r="E22" s="16">
        <v>3420</v>
      </c>
      <c r="F22" s="494"/>
      <c r="G22" s="23"/>
      <c r="H22" s="133"/>
      <c r="I22" s="25"/>
      <c r="J22" s="328"/>
      <c r="K22" s="40" t="s">
        <v>163</v>
      </c>
      <c r="L22" s="88"/>
      <c r="M22" s="89">
        <f>SUM(M5:M21)</f>
        <v>4800</v>
      </c>
      <c r="N22" s="348">
        <f>SUM(N5:N21)</f>
        <v>0</v>
      </c>
      <c r="O22" s="40" t="s">
        <v>163</v>
      </c>
      <c r="P22" s="88"/>
      <c r="Q22" s="89">
        <f>SUM(Q5:Q21)</f>
        <v>1220</v>
      </c>
      <c r="R22" s="348">
        <f>SUM(R5:R21)</f>
        <v>0</v>
      </c>
      <c r="S22" s="40" t="s">
        <v>163</v>
      </c>
      <c r="T22" s="88"/>
      <c r="U22" s="89">
        <f>SUM(U5:U21)</f>
        <v>2280</v>
      </c>
      <c r="V22" s="348">
        <f>SUM(V5:V21)</f>
        <v>0</v>
      </c>
      <c r="W22" s="40" t="s">
        <v>163</v>
      </c>
      <c r="X22" s="88"/>
      <c r="Y22" s="89">
        <f>SUM(Y5:Y21)</f>
        <v>850</v>
      </c>
      <c r="Z22" s="348">
        <f>SUM(Z5:Z21)</f>
        <v>0</v>
      </c>
      <c r="AA22" s="13"/>
      <c r="AB22" s="36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69" s="20" customFormat="1" ht="18" customHeight="1">
      <c r="A23" s="21"/>
      <c r="B23" s="111"/>
      <c r="C23" s="23" t="s">
        <v>430</v>
      </c>
      <c r="D23" s="270" t="s">
        <v>44</v>
      </c>
      <c r="E23" s="25">
        <v>6400</v>
      </c>
      <c r="F23" s="494"/>
      <c r="G23" s="23"/>
      <c r="H23" s="133"/>
      <c r="I23" s="25"/>
      <c r="J23" s="328"/>
      <c r="K23" s="14"/>
      <c r="L23" s="15"/>
      <c r="M23" s="16"/>
      <c r="N23" s="27"/>
      <c r="O23" s="229"/>
      <c r="P23" s="133"/>
      <c r="Q23" s="25"/>
      <c r="R23" s="32"/>
      <c r="S23" s="33"/>
      <c r="T23" s="24"/>
      <c r="U23" s="25"/>
      <c r="V23" s="328"/>
      <c r="W23" s="169"/>
      <c r="X23" s="260"/>
      <c r="Y23" s="72"/>
      <c r="Z23" s="329"/>
      <c r="AA23" s="13"/>
      <c r="AB23" s="36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69" s="20" customFormat="1" ht="18" customHeight="1">
      <c r="A24" s="21"/>
      <c r="B24" s="105" t="s">
        <v>229</v>
      </c>
      <c r="C24" s="23" t="s">
        <v>169</v>
      </c>
      <c r="D24" s="270" t="s">
        <v>44</v>
      </c>
      <c r="E24" s="25">
        <v>1320</v>
      </c>
      <c r="F24" s="494"/>
      <c r="G24" s="23"/>
      <c r="H24" s="270"/>
      <c r="I24" s="25"/>
      <c r="J24" s="328"/>
      <c r="K24" s="23"/>
      <c r="L24" s="24"/>
      <c r="M24" s="25"/>
      <c r="N24" s="32"/>
      <c r="O24" s="229"/>
      <c r="P24" s="133"/>
      <c r="Q24" s="25"/>
      <c r="R24" s="28"/>
      <c r="S24" s="37"/>
      <c r="T24" s="24"/>
      <c r="U24" s="31"/>
      <c r="V24" s="328"/>
      <c r="W24" s="169"/>
      <c r="X24" s="260"/>
      <c r="Y24" s="364"/>
      <c r="Z24" s="329"/>
      <c r="AA24" s="13"/>
      <c r="AB24" s="36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s="20" customFormat="1" ht="18" customHeight="1">
      <c r="A25" s="21"/>
      <c r="B25" s="355"/>
      <c r="C25" s="23" t="s">
        <v>170</v>
      </c>
      <c r="D25" s="270" t="s">
        <v>44</v>
      </c>
      <c r="E25" s="25">
        <v>1050</v>
      </c>
      <c r="F25" s="494"/>
      <c r="G25" s="34" t="s">
        <v>440</v>
      </c>
      <c r="H25" s="134"/>
      <c r="I25" s="31"/>
      <c r="J25" s="328"/>
      <c r="K25" s="11" t="s">
        <v>474</v>
      </c>
      <c r="L25" s="7"/>
      <c r="M25" s="8" t="s">
        <v>91</v>
      </c>
      <c r="N25" s="9" t="s">
        <v>92</v>
      </c>
      <c r="O25" s="410" t="s">
        <v>53</v>
      </c>
      <c r="P25" s="7"/>
      <c r="Q25" s="8" t="s">
        <v>91</v>
      </c>
      <c r="R25" s="9" t="s">
        <v>92</v>
      </c>
      <c r="S25" s="11" t="s">
        <v>476</v>
      </c>
      <c r="T25" s="7"/>
      <c r="U25" s="8" t="s">
        <v>91</v>
      </c>
      <c r="V25" s="9" t="s">
        <v>92</v>
      </c>
      <c r="W25" s="11" t="s">
        <v>52</v>
      </c>
      <c r="X25" s="7"/>
      <c r="Y25" s="8" t="s">
        <v>91</v>
      </c>
      <c r="Z25" s="9" t="s">
        <v>92</v>
      </c>
      <c r="AA25" s="13"/>
      <c r="AB25" s="36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69" s="20" customFormat="1" ht="18" customHeight="1">
      <c r="A26" s="21"/>
      <c r="B26" s="22"/>
      <c r="C26" s="23" t="s">
        <v>171</v>
      </c>
      <c r="D26" s="270" t="s">
        <v>44</v>
      </c>
      <c r="E26" s="25">
        <v>2440</v>
      </c>
      <c r="F26" s="494"/>
      <c r="G26" s="127" t="s">
        <v>441</v>
      </c>
      <c r="H26" s="133"/>
      <c r="I26" s="25"/>
      <c r="J26" s="328"/>
      <c r="K26" s="14" t="s">
        <v>183</v>
      </c>
      <c r="L26" s="269"/>
      <c r="M26" s="16">
        <v>1250</v>
      </c>
      <c r="N26" s="1237"/>
      <c r="O26" s="334" t="s">
        <v>923</v>
      </c>
      <c r="P26" s="277" t="s">
        <v>60</v>
      </c>
      <c r="Q26" s="25">
        <v>240</v>
      </c>
      <c r="R26" s="1239"/>
      <c r="S26" s="207" t="s">
        <v>927</v>
      </c>
      <c r="T26" s="133"/>
      <c r="U26" s="25">
        <v>420</v>
      </c>
      <c r="V26" s="1238"/>
      <c r="W26" s="207" t="s">
        <v>928</v>
      </c>
      <c r="X26" s="133"/>
      <c r="Y26" s="25">
        <v>1500</v>
      </c>
      <c r="Z26" s="1238"/>
      <c r="AA26" s="13"/>
      <c r="AB26" s="36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s="20" customFormat="1" ht="18" customHeight="1">
      <c r="A27" s="21"/>
      <c r="B27" s="105" t="s">
        <v>230</v>
      </c>
      <c r="C27" s="23" t="s">
        <v>172</v>
      </c>
      <c r="D27" s="271" t="s">
        <v>44</v>
      </c>
      <c r="E27" s="25">
        <v>2300</v>
      </c>
      <c r="F27" s="494"/>
      <c r="G27" s="122"/>
      <c r="H27" s="134"/>
      <c r="I27" s="31"/>
      <c r="J27" s="328"/>
      <c r="K27" s="23" t="s">
        <v>184</v>
      </c>
      <c r="L27" s="270"/>
      <c r="M27" s="25">
        <v>1950</v>
      </c>
      <c r="N27" s="1238"/>
      <c r="O27" s="334" t="s">
        <v>924</v>
      </c>
      <c r="P27" s="277" t="s">
        <v>60</v>
      </c>
      <c r="Q27" s="25">
        <v>220</v>
      </c>
      <c r="R27" s="1239"/>
      <c r="S27" s="33"/>
      <c r="T27" s="24"/>
      <c r="U27" s="25"/>
      <c r="V27" s="328"/>
      <c r="W27" s="207" t="s">
        <v>929</v>
      </c>
      <c r="X27" s="133"/>
      <c r="Y27" s="25">
        <v>150</v>
      </c>
      <c r="Z27" s="1239"/>
      <c r="AA27" s="13"/>
      <c r="AB27" s="36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69" s="20" customFormat="1" ht="18" customHeight="1">
      <c r="A28" s="21"/>
      <c r="B28" s="355"/>
      <c r="C28" s="74" t="s">
        <v>377</v>
      </c>
      <c r="D28" s="271" t="s">
        <v>44</v>
      </c>
      <c r="E28" s="25">
        <v>3900</v>
      </c>
      <c r="F28" s="494"/>
      <c r="G28" s="34"/>
      <c r="H28" s="134"/>
      <c r="I28" s="31"/>
      <c r="J28" s="328"/>
      <c r="K28" s="23" t="s">
        <v>473</v>
      </c>
      <c r="L28" s="270"/>
      <c r="M28" s="25">
        <v>1100</v>
      </c>
      <c r="N28" s="1239"/>
      <c r="O28" s="334" t="s">
        <v>925</v>
      </c>
      <c r="P28" s="277" t="s">
        <v>60</v>
      </c>
      <c r="Q28" s="25">
        <v>40</v>
      </c>
      <c r="R28" s="1239"/>
      <c r="S28" s="37"/>
      <c r="T28" s="24"/>
      <c r="U28" s="31"/>
      <c r="V28" s="328"/>
      <c r="W28" s="169"/>
      <c r="X28" s="260"/>
      <c r="Y28" s="364"/>
      <c r="Z28" s="329"/>
      <c r="AA28" s="13"/>
      <c r="AB28" s="36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69" s="20" customFormat="1" ht="18" customHeight="1">
      <c r="A29" s="38"/>
      <c r="B29" s="338"/>
      <c r="C29" s="61"/>
      <c r="D29" s="279"/>
      <c r="E29" s="63"/>
      <c r="F29" s="332"/>
      <c r="G29" s="61"/>
      <c r="H29" s="279"/>
      <c r="I29" s="63"/>
      <c r="J29" s="332"/>
      <c r="K29" s="23" t="s">
        <v>185</v>
      </c>
      <c r="L29" s="270"/>
      <c r="M29" s="25">
        <v>1150</v>
      </c>
      <c r="N29" s="495"/>
      <c r="O29" s="359" t="s">
        <v>926</v>
      </c>
      <c r="P29" s="275" t="s">
        <v>60</v>
      </c>
      <c r="Q29" s="31">
        <v>40</v>
      </c>
      <c r="R29" s="1240"/>
      <c r="S29" s="227"/>
      <c r="T29" s="24"/>
      <c r="U29" s="72"/>
      <c r="V29" s="329"/>
      <c r="W29" s="169"/>
      <c r="X29" s="260"/>
      <c r="Y29" s="72"/>
      <c r="Z29" s="329"/>
      <c r="AA29" s="13"/>
      <c r="AB29" s="36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s="20" customFormat="1" ht="18" customHeight="1">
      <c r="A30" s="38" t="s">
        <v>188</v>
      </c>
      <c r="B30" s="39">
        <f>I30+M30+Q30+U30+Y30+M22+Q22+U22+Y22</f>
        <v>86040</v>
      </c>
      <c r="C30" s="40"/>
      <c r="D30" s="347"/>
      <c r="E30" s="42"/>
      <c r="F30" s="360"/>
      <c r="G30" s="40" t="s">
        <v>163</v>
      </c>
      <c r="H30" s="88"/>
      <c r="I30" s="42">
        <f>SUM(E5,E13,E15,E21:E28,I5,I9,I13,I18:I20)</f>
        <v>68830</v>
      </c>
      <c r="J30" s="350">
        <f>SUM(F5,F13,F15,F21:F28,J5,J9,J13,J18:J20)</f>
        <v>0</v>
      </c>
      <c r="K30" s="40" t="s">
        <v>163</v>
      </c>
      <c r="L30" s="88"/>
      <c r="M30" s="89">
        <f>SUM(M26:M29)</f>
        <v>5450</v>
      </c>
      <c r="N30" s="348">
        <f>SUM(N26:N29)</f>
        <v>0</v>
      </c>
      <c r="O30" s="40" t="s">
        <v>163</v>
      </c>
      <c r="P30" s="88"/>
      <c r="Q30" s="89">
        <f>SUM(Q26:Q29)</f>
        <v>540</v>
      </c>
      <c r="R30" s="348">
        <f>SUM(R26:R29)</f>
        <v>0</v>
      </c>
      <c r="S30" s="40" t="s">
        <v>163</v>
      </c>
      <c r="T30" s="88"/>
      <c r="U30" s="89">
        <f>SUM(U26:U29)</f>
        <v>420</v>
      </c>
      <c r="V30" s="348">
        <f>SUM(V26:V29)</f>
        <v>0</v>
      </c>
      <c r="W30" s="40" t="s">
        <v>49</v>
      </c>
      <c r="X30" s="88"/>
      <c r="Y30" s="89">
        <f>SUM(Y26:Y29)</f>
        <v>1650</v>
      </c>
      <c r="Z30" s="348">
        <f>SUM(Z26:Z29)</f>
        <v>0</v>
      </c>
      <c r="AA30" s="45"/>
      <c r="AB30" s="36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s="20" customFormat="1" ht="4.5" customHeight="1">
      <c r="A31" s="46"/>
      <c r="C31" s="46"/>
      <c r="D31" s="47"/>
      <c r="E31" s="46"/>
      <c r="F31" s="48"/>
      <c r="G31" s="46"/>
      <c r="H31" s="47"/>
      <c r="I31" s="46"/>
      <c r="J31" s="49"/>
      <c r="K31" s="46"/>
      <c r="L31" s="47"/>
      <c r="M31" s="46"/>
      <c r="N31" s="49"/>
      <c r="O31" s="46"/>
      <c r="P31" s="47"/>
      <c r="Q31" s="46"/>
      <c r="R31" s="49"/>
      <c r="S31" s="46"/>
      <c r="T31" s="47"/>
      <c r="U31" s="46"/>
      <c r="V31" s="49"/>
      <c r="W31" s="46"/>
      <c r="X31" s="47"/>
      <c r="Y31" s="46"/>
      <c r="Z31" s="49"/>
      <c r="AA31" s="50"/>
      <c r="AB31" s="51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s="20" customFormat="1" ht="15" customHeight="1">
      <c r="A32" s="46"/>
      <c r="B32" s="52"/>
      <c r="C32" s="52" t="s">
        <v>220</v>
      </c>
      <c r="D32" s="47"/>
      <c r="E32" s="46"/>
      <c r="F32" s="49"/>
      <c r="G32" s="46"/>
      <c r="H32" s="47"/>
      <c r="I32" s="46"/>
      <c r="J32" s="49"/>
      <c r="K32" s="46"/>
      <c r="L32" s="47"/>
      <c r="M32" s="46"/>
      <c r="N32" s="49"/>
      <c r="O32" s="46"/>
      <c r="P32" s="47"/>
      <c r="Q32" s="46"/>
      <c r="R32" s="49"/>
      <c r="S32" s="46"/>
      <c r="T32" s="47"/>
      <c r="U32" s="46"/>
      <c r="V32" s="49"/>
      <c r="W32" s="46"/>
      <c r="X32" s="47"/>
      <c r="Y32" s="46"/>
      <c r="Z32" s="49"/>
      <c r="AA32" s="50"/>
      <c r="AB32" s="51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s="20" customFormat="1" ht="15" customHeight="1">
      <c r="A33" s="46"/>
      <c r="C33" s="52" t="s">
        <v>888</v>
      </c>
      <c r="D33" s="47"/>
      <c r="E33" s="46"/>
      <c r="F33" s="49"/>
      <c r="G33" s="46"/>
      <c r="H33" s="47"/>
      <c r="I33" s="46"/>
      <c r="J33" s="49"/>
      <c r="K33" s="46"/>
      <c r="L33" s="47"/>
      <c r="M33" s="46"/>
      <c r="N33" s="49"/>
      <c r="O33" s="46"/>
      <c r="P33" s="47"/>
      <c r="Q33" s="46"/>
      <c r="R33" s="49"/>
      <c r="S33" s="46"/>
      <c r="T33" s="47"/>
      <c r="U33" s="46"/>
      <c r="V33" s="49"/>
      <c r="W33" s="46" t="s">
        <v>215</v>
      </c>
      <c r="X33" s="47"/>
      <c r="Y33" s="46"/>
      <c r="Z33" s="49"/>
      <c r="AA33" s="50"/>
      <c r="AB33" s="51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s="20" customFormat="1" ht="13.5" customHeight="1">
      <c r="A34" s="46"/>
      <c r="B34" s="54"/>
      <c r="C34" s="1349" t="s">
        <v>1031</v>
      </c>
      <c r="D34" s="47"/>
      <c r="E34" s="46"/>
      <c r="F34" s="56"/>
      <c r="G34" s="1219"/>
      <c r="H34" s="57"/>
      <c r="I34" s="46"/>
      <c r="J34" s="56"/>
      <c r="K34" s="46"/>
      <c r="L34" s="47"/>
      <c r="M34" s="46"/>
      <c r="N34" s="48"/>
      <c r="O34" s="55"/>
      <c r="P34" s="57"/>
      <c r="Q34" s="46"/>
      <c r="R34" s="56"/>
      <c r="S34" s="55"/>
      <c r="T34" s="57"/>
      <c r="U34" s="46"/>
      <c r="V34" s="56"/>
      <c r="X34" s="47"/>
      <c r="Z34" s="48"/>
      <c r="AA34" s="46"/>
      <c r="AB34" s="51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s="20" customFormat="1" ht="15" customHeight="1">
      <c r="A35" s="46"/>
      <c r="B35" s="46"/>
      <c r="C35" s="52" t="s">
        <v>912</v>
      </c>
      <c r="D35" s="47"/>
      <c r="E35" s="46"/>
      <c r="F35" s="48"/>
      <c r="G35" s="46"/>
      <c r="H35" s="47"/>
      <c r="I35" s="46"/>
      <c r="J35" s="48"/>
      <c r="K35" s="46"/>
      <c r="L35" s="47"/>
      <c r="M35" s="46"/>
      <c r="N35" s="48"/>
      <c r="O35" s="46"/>
      <c r="P35" s="47"/>
      <c r="Q35" s="46"/>
      <c r="R35" s="48"/>
      <c r="S35" s="46"/>
      <c r="T35" s="47"/>
      <c r="U35" s="46"/>
      <c r="V35" s="48"/>
      <c r="W35" s="46"/>
      <c r="X35" s="47"/>
      <c r="Y35" s="46"/>
      <c r="Z35" s="48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s="20" customFormat="1" ht="15" customHeight="1">
      <c r="A36" s="46"/>
      <c r="B36" s="46"/>
      <c r="C36" s="52" t="s">
        <v>435</v>
      </c>
      <c r="D36" s="47"/>
      <c r="E36" s="46"/>
      <c r="F36" s="48"/>
      <c r="G36" s="46"/>
      <c r="H36" s="47"/>
      <c r="I36" s="46"/>
      <c r="J36" s="48"/>
      <c r="K36" s="46"/>
      <c r="L36" s="47"/>
      <c r="M36" s="46"/>
      <c r="N36" s="48"/>
      <c r="O36" s="46"/>
      <c r="P36" s="47"/>
      <c r="Q36" s="46"/>
      <c r="R36" s="48"/>
      <c r="S36" s="46"/>
      <c r="T36" s="47"/>
      <c r="U36" s="46"/>
      <c r="V36" s="48"/>
      <c r="W36" s="46"/>
      <c r="X36" s="47"/>
      <c r="Y36" s="46"/>
      <c r="Z36" s="48"/>
      <c r="AA36" s="58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26" ht="16.5" customHeight="1">
      <c r="A37" s="46"/>
      <c r="B37" s="46"/>
      <c r="C37" s="52" t="s">
        <v>445</v>
      </c>
      <c r="D37" s="47"/>
      <c r="E37" s="46"/>
      <c r="F37" s="59"/>
      <c r="G37" s="46"/>
      <c r="H37" s="47"/>
      <c r="I37" s="46"/>
      <c r="J37" s="59"/>
      <c r="K37" s="46"/>
      <c r="L37" s="47"/>
      <c r="M37" s="46"/>
      <c r="N37" s="59"/>
      <c r="O37" s="46"/>
      <c r="P37" s="47"/>
      <c r="Q37" s="46"/>
      <c r="R37" s="59"/>
      <c r="S37" s="46"/>
      <c r="T37" s="47"/>
      <c r="U37" s="46"/>
      <c r="V37" s="59"/>
      <c r="W37" s="46"/>
      <c r="X37" s="47"/>
      <c r="Y37" s="46"/>
      <c r="Z37" s="59"/>
    </row>
    <row r="38" spans="1:26" ht="16.5" customHeight="1">
      <c r="A38" s="46"/>
      <c r="B38" s="46"/>
      <c r="C38" s="46"/>
      <c r="D38" s="47"/>
      <c r="E38" s="46"/>
      <c r="F38" s="59"/>
      <c r="G38" s="46"/>
      <c r="H38" s="47"/>
      <c r="I38" s="46"/>
      <c r="J38" s="59"/>
      <c r="K38" s="46"/>
      <c r="L38" s="47"/>
      <c r="M38" s="46"/>
      <c r="N38" s="59"/>
      <c r="O38" s="46"/>
      <c r="P38" s="47"/>
      <c r="Q38" s="46"/>
      <c r="R38" s="59"/>
      <c r="S38" s="46"/>
      <c r="T38" s="47"/>
      <c r="U38" s="46"/>
      <c r="V38" s="59"/>
      <c r="W38" s="46"/>
      <c r="X38" s="47"/>
      <c r="Y38" s="46"/>
      <c r="Z38" s="59"/>
    </row>
    <row r="39" spans="1:26" ht="16.5" customHeight="1">
      <c r="A39" s="46"/>
      <c r="B39" s="46"/>
      <c r="C39" s="46"/>
      <c r="D39" s="47"/>
      <c r="E39" s="46"/>
      <c r="F39" s="59"/>
      <c r="G39" s="46"/>
      <c r="H39" s="47"/>
      <c r="I39" s="46"/>
      <c r="J39" s="59"/>
      <c r="K39" s="46"/>
      <c r="L39" s="47"/>
      <c r="M39" s="46"/>
      <c r="N39" s="59"/>
      <c r="O39" s="46"/>
      <c r="P39" s="47"/>
      <c r="Q39" s="46"/>
      <c r="R39" s="59"/>
      <c r="S39" s="46"/>
      <c r="T39" s="47"/>
      <c r="U39" s="46"/>
      <c r="V39" s="59"/>
      <c r="W39" s="46"/>
      <c r="X39" s="47"/>
      <c r="Y39" s="46"/>
      <c r="Z39" s="59"/>
    </row>
    <row r="40" spans="1:26" ht="16.5" customHeight="1">
      <c r="A40" s="46"/>
      <c r="B40" s="46"/>
      <c r="C40" s="46"/>
      <c r="D40" s="47"/>
      <c r="E40" s="46"/>
      <c r="F40" s="59"/>
      <c r="G40" s="46"/>
      <c r="H40" s="47"/>
      <c r="I40" s="46"/>
      <c r="J40" s="59"/>
      <c r="K40" s="46"/>
      <c r="L40" s="47"/>
      <c r="M40" s="46"/>
      <c r="N40" s="59"/>
      <c r="O40" s="46"/>
      <c r="P40" s="47"/>
      <c r="Q40" s="46"/>
      <c r="R40" s="59"/>
      <c r="S40" s="46"/>
      <c r="T40" s="47"/>
      <c r="U40" s="46"/>
      <c r="V40" s="59"/>
      <c r="W40" s="46"/>
      <c r="X40" s="47"/>
      <c r="Y40" s="46"/>
      <c r="Z40" s="59"/>
    </row>
    <row r="41" spans="1:26" ht="12">
      <c r="A41" s="46"/>
      <c r="B41" s="46"/>
      <c r="C41" s="46"/>
      <c r="D41" s="47"/>
      <c r="E41" s="46"/>
      <c r="F41" s="59"/>
      <c r="G41" s="46"/>
      <c r="H41" s="47"/>
      <c r="I41" s="46"/>
      <c r="J41" s="59"/>
      <c r="K41" s="46"/>
      <c r="L41" s="47"/>
      <c r="M41" s="46"/>
      <c r="N41" s="59"/>
      <c r="O41" s="46"/>
      <c r="P41" s="47"/>
      <c r="Q41" s="46"/>
      <c r="R41" s="59"/>
      <c r="S41" s="46"/>
      <c r="T41" s="47"/>
      <c r="U41" s="46"/>
      <c r="V41" s="59"/>
      <c r="W41" s="46"/>
      <c r="X41" s="47"/>
      <c r="Y41" s="46"/>
      <c r="Z41" s="59"/>
    </row>
    <row r="42" spans="1:26" ht="12">
      <c r="A42" s="46"/>
      <c r="B42" s="46"/>
      <c r="C42" s="46"/>
      <c r="E42" s="46"/>
      <c r="F42" s="59"/>
      <c r="G42" s="46"/>
      <c r="I42" s="46"/>
      <c r="J42" s="59"/>
      <c r="K42" s="46"/>
      <c r="M42" s="46"/>
      <c r="N42" s="59"/>
      <c r="O42" s="46"/>
      <c r="Q42" s="46"/>
      <c r="R42" s="59"/>
      <c r="S42" s="46"/>
      <c r="U42" s="46"/>
      <c r="V42" s="59"/>
      <c r="W42" s="46"/>
      <c r="Y42" s="46"/>
      <c r="Z42" s="59"/>
    </row>
    <row r="43" spans="1:26" ht="12">
      <c r="A43" s="46"/>
      <c r="B43" s="46"/>
      <c r="C43" s="46"/>
      <c r="E43" s="46"/>
      <c r="F43" s="59"/>
      <c r="G43" s="46"/>
      <c r="I43" s="46"/>
      <c r="J43" s="59"/>
      <c r="K43" s="46"/>
      <c r="M43" s="46"/>
      <c r="N43" s="59"/>
      <c r="O43" s="46"/>
      <c r="Q43" s="46"/>
      <c r="R43" s="59"/>
      <c r="S43" s="46"/>
      <c r="U43" s="46"/>
      <c r="V43" s="59"/>
      <c r="W43" s="46"/>
      <c r="Y43" s="46"/>
      <c r="Z43" s="59"/>
    </row>
    <row r="44" spans="1:26" ht="12">
      <c r="A44" s="46"/>
      <c r="B44" s="46"/>
      <c r="C44" s="46"/>
      <c r="E44" s="46"/>
      <c r="F44" s="59"/>
      <c r="G44" s="46"/>
      <c r="I44" s="46"/>
      <c r="J44" s="59"/>
      <c r="K44" s="46"/>
      <c r="M44" s="46"/>
      <c r="N44" s="59"/>
      <c r="O44" s="46"/>
      <c r="Q44" s="46"/>
      <c r="R44" s="59"/>
      <c r="S44" s="46"/>
      <c r="U44" s="46"/>
      <c r="V44" s="59"/>
      <c r="W44" s="46"/>
      <c r="Y44" s="46"/>
      <c r="Z44" s="59"/>
    </row>
    <row r="45" spans="1:25" ht="11.25">
      <c r="A45" s="46"/>
      <c r="B45" s="46"/>
      <c r="C45" s="46"/>
      <c r="E45" s="46"/>
      <c r="G45" s="46"/>
      <c r="I45" s="46"/>
      <c r="K45" s="46"/>
      <c r="M45" s="46"/>
      <c r="O45" s="46"/>
      <c r="Q45" s="46"/>
      <c r="S45" s="46"/>
      <c r="U45" s="46"/>
      <c r="W45" s="46"/>
      <c r="Y45" s="46"/>
    </row>
    <row r="46" spans="1:25" ht="11.25">
      <c r="A46" s="46"/>
      <c r="B46" s="46"/>
      <c r="C46" s="46"/>
      <c r="E46" s="46"/>
      <c r="G46" s="46"/>
      <c r="I46" s="46"/>
      <c r="K46" s="46"/>
      <c r="M46" s="46"/>
      <c r="O46" s="46"/>
      <c r="Q46" s="46"/>
      <c r="S46" s="46"/>
      <c r="U46" s="46"/>
      <c r="W46" s="46"/>
      <c r="Y46" s="46"/>
    </row>
    <row r="56" spans="2:10" ht="11.25">
      <c r="B56" s="20"/>
      <c r="C56" s="20"/>
      <c r="D56" s="20"/>
      <c r="E56" s="20"/>
      <c r="F56" s="20"/>
      <c r="G56" s="20"/>
      <c r="H56" s="20"/>
      <c r="I56" s="20"/>
      <c r="J56" s="20"/>
    </row>
    <row r="57" spans="2:11" ht="11.25">
      <c r="B57" s="60"/>
      <c r="C57" s="60"/>
      <c r="D57" s="60"/>
      <c r="E57" s="60"/>
      <c r="F57" s="60"/>
      <c r="G57" s="60"/>
      <c r="H57" s="20"/>
      <c r="I57" s="20"/>
      <c r="J57" s="20"/>
      <c r="K57" s="20"/>
    </row>
  </sheetData>
  <sheetProtection/>
  <mergeCells count="20">
    <mergeCell ref="A17:B17"/>
    <mergeCell ref="A1:B1"/>
    <mergeCell ref="I1:L1"/>
    <mergeCell ref="A2:B2"/>
    <mergeCell ref="C2:H3"/>
    <mergeCell ref="I2:L3"/>
    <mergeCell ref="A3:B3"/>
    <mergeCell ref="D1:H1"/>
    <mergeCell ref="A16:B16"/>
    <mergeCell ref="A4:B4"/>
    <mergeCell ref="AB4:AB11"/>
    <mergeCell ref="R1:R2"/>
    <mergeCell ref="S1:U2"/>
    <mergeCell ref="M2:O3"/>
    <mergeCell ref="P2:Q3"/>
    <mergeCell ref="P1:Q1"/>
    <mergeCell ref="V1:Z1"/>
    <mergeCell ref="V2:Z3"/>
    <mergeCell ref="N1:O1"/>
    <mergeCell ref="S3:U3"/>
  </mergeCells>
  <conditionalFormatting sqref="F5:F30">
    <cfRule type="expression" priority="67" dxfId="0" stopIfTrue="1">
      <formula>E5&lt;F5</formula>
    </cfRule>
  </conditionalFormatting>
  <conditionalFormatting sqref="F17:F28">
    <cfRule type="expression" priority="66" dxfId="0" stopIfTrue="1">
      <formula>E17&lt;F17</formula>
    </cfRule>
  </conditionalFormatting>
  <conditionalFormatting sqref="N5">
    <cfRule type="expression" priority="58" dxfId="0" stopIfTrue="1">
      <formula>M5&lt;N5</formula>
    </cfRule>
  </conditionalFormatting>
  <conditionalFormatting sqref="R5">
    <cfRule type="expression" priority="57" dxfId="0" stopIfTrue="1">
      <formula>Q5&lt;R5</formula>
    </cfRule>
  </conditionalFormatting>
  <conditionalFormatting sqref="Z13">
    <cfRule type="expression" priority="55" dxfId="0" stopIfTrue="1">
      <formula>Y13&lt;Z13</formula>
    </cfRule>
  </conditionalFormatting>
  <conditionalFormatting sqref="N26:N28">
    <cfRule type="expression" priority="53" dxfId="0" stopIfTrue="1">
      <formula>M26&lt;N26</formula>
    </cfRule>
  </conditionalFormatting>
  <conditionalFormatting sqref="F13">
    <cfRule type="expression" priority="48" dxfId="0" stopIfTrue="1">
      <formula>E13&lt;F13</formula>
    </cfRule>
  </conditionalFormatting>
  <conditionalFormatting sqref="Z30 V30 R30 N30 F15 F5">
    <cfRule type="expression" priority="36" dxfId="0" stopIfTrue="1">
      <formula>E5&lt;F5</formula>
    </cfRule>
  </conditionalFormatting>
  <conditionalFormatting sqref="V5:V8">
    <cfRule type="expression" priority="35" dxfId="0" stopIfTrue="1">
      <formula>U5&lt;V5</formula>
    </cfRule>
  </conditionalFormatting>
  <conditionalFormatting sqref="V5:V16 V23:V24">
    <cfRule type="expression" priority="34" dxfId="0" stopIfTrue="1">
      <formula>U5&lt;V5</formula>
    </cfRule>
  </conditionalFormatting>
  <conditionalFormatting sqref="Z6:Z12">
    <cfRule type="expression" priority="33" dxfId="0" stopIfTrue="1">
      <formula>Y6&lt;Z6</formula>
    </cfRule>
  </conditionalFormatting>
  <conditionalFormatting sqref="N6:N18">
    <cfRule type="expression" priority="31" dxfId="0" stopIfTrue="1">
      <formula>M6&lt;N6</formula>
    </cfRule>
  </conditionalFormatting>
  <conditionalFormatting sqref="R6:R16">
    <cfRule type="expression" priority="30" dxfId="0" stopIfTrue="1">
      <formula>Q6&lt;R6</formula>
    </cfRule>
  </conditionalFormatting>
  <conditionalFormatting sqref="Z5:Z16 Z23:Z24 Z19:Z21">
    <cfRule type="expression" priority="29" dxfId="0" stopIfTrue="1">
      <formula>Y5&lt;Z5</formula>
    </cfRule>
  </conditionalFormatting>
  <conditionalFormatting sqref="V10">
    <cfRule type="expression" priority="28" dxfId="0" stopIfTrue="1">
      <formula>U10&lt;V10</formula>
    </cfRule>
  </conditionalFormatting>
  <conditionalFormatting sqref="J5:J30">
    <cfRule type="expression" priority="27" dxfId="0" stopIfTrue="1">
      <formula>I5&lt;J5</formula>
    </cfRule>
  </conditionalFormatting>
  <conditionalFormatting sqref="N19">
    <cfRule type="expression" priority="23" dxfId="0" stopIfTrue="1">
      <formula>M19&lt;N19</formula>
    </cfRule>
  </conditionalFormatting>
  <conditionalFormatting sqref="Z17:Z18">
    <cfRule type="expression" priority="16" dxfId="0" stopIfTrue="1">
      <formula>Y17&lt;Z17</formula>
    </cfRule>
  </conditionalFormatting>
  <conditionalFormatting sqref="V27:V29">
    <cfRule type="expression" priority="15" dxfId="0" stopIfTrue="1">
      <formula>U27&lt;V27</formula>
    </cfRule>
  </conditionalFormatting>
  <conditionalFormatting sqref="Z28:Z29">
    <cfRule type="expression" priority="14" dxfId="0" stopIfTrue="1">
      <formula>Y28&lt;Z28</formula>
    </cfRule>
  </conditionalFormatting>
  <conditionalFormatting sqref="N29">
    <cfRule type="expression" priority="13" dxfId="0" stopIfTrue="1">
      <formula>M29&lt;N29</formula>
    </cfRule>
  </conditionalFormatting>
  <conditionalFormatting sqref="N22">
    <cfRule type="expression" priority="12" dxfId="0" stopIfTrue="1">
      <formula>M22&lt;N22</formula>
    </cfRule>
  </conditionalFormatting>
  <conditionalFormatting sqref="R22">
    <cfRule type="expression" priority="11" dxfId="0" stopIfTrue="1">
      <formula>Q22&lt;R22</formula>
    </cfRule>
  </conditionalFormatting>
  <conditionalFormatting sqref="V22">
    <cfRule type="expression" priority="10" dxfId="0" stopIfTrue="1">
      <formula>U22&lt;V22</formula>
    </cfRule>
  </conditionalFormatting>
  <conditionalFormatting sqref="Z22">
    <cfRule type="expression" priority="9" dxfId="0" stopIfTrue="1">
      <formula>Y22&lt;Z22</formula>
    </cfRule>
  </conditionalFormatting>
  <conditionalFormatting sqref="N20:N21">
    <cfRule type="expression" priority="6" dxfId="0" stopIfTrue="1">
      <formula>M20&lt;N20</formula>
    </cfRule>
  </conditionalFormatting>
  <conditionalFormatting sqref="R17:R21">
    <cfRule type="expression" priority="5" dxfId="0" stopIfTrue="1">
      <formula>Q17&lt;R17</formula>
    </cfRule>
  </conditionalFormatting>
  <conditionalFormatting sqref="V17:V21">
    <cfRule type="expression" priority="4" dxfId="0" stopIfTrue="1">
      <formula>U17&lt;V17</formula>
    </cfRule>
  </conditionalFormatting>
  <conditionalFormatting sqref="R26:R29">
    <cfRule type="expression" priority="3" dxfId="26" stopIfTrue="1">
      <formula>Q26&lt;R26</formula>
    </cfRule>
  </conditionalFormatting>
  <conditionalFormatting sqref="V26">
    <cfRule type="expression" priority="2" dxfId="26" stopIfTrue="1">
      <formula>$U$26&lt;$V$26</formula>
    </cfRule>
  </conditionalFormatting>
  <conditionalFormatting sqref="Z26:Z27">
    <cfRule type="expression" priority="1" dxfId="26" stopIfTrue="1">
      <formula>Y26&lt;Z26</formula>
    </cfRule>
  </conditionalFormatting>
  <printOptions/>
  <pageMargins left="0.5905511811023623" right="0.1968503937007874" top="0.3937007874015748" bottom="0.3937007874015748" header="0.5118110236220472" footer="0.5118110236220472"/>
  <pageSetup fitToHeight="1" fitToWidth="1" horizontalDpi="300" verticalDpi="300" orientation="landscape" paperSize="9" scale="92" r:id="rId1"/>
  <ignoredErrors>
    <ignoredError sqref="I30 E15 I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62"/>
  <sheetViews>
    <sheetView showGridLines="0" showZeros="0" workbookViewId="0" topLeftCell="A1">
      <selection activeCell="C2" sqref="C2:H3"/>
    </sheetView>
  </sheetViews>
  <sheetFormatPr defaultColWidth="9.00390625" defaultRowHeight="13.5"/>
  <cols>
    <col min="1" max="1" width="3.125" style="2" customWidth="1"/>
    <col min="2" max="2" width="7.25390625" style="2" customWidth="1"/>
    <col min="3" max="3" width="7.875" style="2" customWidth="1"/>
    <col min="4" max="4" width="2.25390625" style="2" customWidth="1"/>
    <col min="5" max="5" width="4.875" style="2" customWidth="1"/>
    <col min="6" max="7" width="7.125" style="2" customWidth="1"/>
    <col min="8" max="8" width="1.625" style="2" customWidth="1"/>
    <col min="9" max="9" width="5.125" style="2" customWidth="1"/>
    <col min="10" max="11" width="7.125" style="2" customWidth="1"/>
    <col min="12" max="12" width="1.25" style="2" customWidth="1"/>
    <col min="13" max="13" width="5.125" style="2" customWidth="1"/>
    <col min="14" max="14" width="7.125" style="2" customWidth="1"/>
    <col min="15" max="15" width="7.625" style="2" customWidth="1"/>
    <col min="16" max="16" width="1.25" style="2" customWidth="1"/>
    <col min="17" max="17" width="5.125" style="2" customWidth="1"/>
    <col min="18" max="19" width="7.125" style="2" customWidth="1"/>
    <col min="20" max="20" width="1.25" style="2" customWidth="1"/>
    <col min="21" max="21" width="5.125" style="2" customWidth="1"/>
    <col min="22" max="22" width="7.125" style="2" customWidth="1"/>
    <col min="23" max="23" width="9.625" style="2" customWidth="1"/>
    <col min="24" max="24" width="1.25" style="2" customWidth="1"/>
    <col min="25" max="25" width="5.125" style="2" customWidth="1"/>
    <col min="26" max="26" width="7.50390625" style="2" customWidth="1"/>
    <col min="27" max="27" width="0.5" style="2" customWidth="1"/>
    <col min="28" max="28" width="2.75390625" style="2" customWidth="1"/>
    <col min="29" max="29" width="3.00390625" style="2" customWidth="1"/>
    <col min="30" max="30" width="5.875" style="2" customWidth="1"/>
    <col min="31" max="31" width="3.375" style="2" customWidth="1"/>
    <col min="32" max="16384" width="9.00390625" style="2" customWidth="1"/>
  </cols>
  <sheetData>
    <row r="1" spans="1:27" ht="15" customHeight="1">
      <c r="A1" s="1460">
        <f>'青森市'!A1</f>
        <v>45383</v>
      </c>
      <c r="B1" s="1461"/>
      <c r="C1" s="518" t="s">
        <v>85</v>
      </c>
      <c r="D1" s="1407">
        <f>'青森市'!D1</f>
        <v>0</v>
      </c>
      <c r="E1" s="1407"/>
      <c r="F1" s="1407"/>
      <c r="G1" s="1407"/>
      <c r="H1" s="1489"/>
      <c r="I1" s="1496" t="s">
        <v>86</v>
      </c>
      <c r="J1" s="1497"/>
      <c r="K1" s="1497"/>
      <c r="L1" s="1498"/>
      <c r="M1" s="518" t="s">
        <v>356</v>
      </c>
      <c r="N1" s="1408">
        <f>'青森市'!N1</f>
        <v>0</v>
      </c>
      <c r="O1" s="1490"/>
      <c r="P1" s="1494" t="s">
        <v>88</v>
      </c>
      <c r="Q1" s="1508"/>
      <c r="R1" s="1494" t="s">
        <v>191</v>
      </c>
      <c r="S1" s="1499">
        <f>'青森市'!S1</f>
        <v>0</v>
      </c>
      <c r="T1" s="1500"/>
      <c r="U1" s="1501"/>
      <c r="V1" s="1394" t="s">
        <v>89</v>
      </c>
      <c r="W1" s="1395"/>
      <c r="X1" s="1395"/>
      <c r="Y1" s="1395"/>
      <c r="Z1" s="1396"/>
      <c r="AA1" s="1"/>
    </row>
    <row r="2" spans="1:28" ht="15.75" customHeight="1">
      <c r="A2" s="1465" t="s">
        <v>179</v>
      </c>
      <c r="B2" s="1466"/>
      <c r="C2" s="1403">
        <f>'青森市'!C2</f>
        <v>0</v>
      </c>
      <c r="D2" s="1404"/>
      <c r="E2" s="1404"/>
      <c r="F2" s="1404"/>
      <c r="G2" s="1404"/>
      <c r="H2" s="1404"/>
      <c r="I2" s="1512">
        <f>'青森市'!I2</f>
        <v>0</v>
      </c>
      <c r="J2" s="1513"/>
      <c r="K2" s="1513"/>
      <c r="L2" s="1514"/>
      <c r="M2" s="1491">
        <f>'青森市'!M2</f>
        <v>0</v>
      </c>
      <c r="N2" s="1492"/>
      <c r="O2" s="1493"/>
      <c r="P2" s="1504">
        <f>'青森市'!P2</f>
        <v>0</v>
      </c>
      <c r="Q2" s="1505"/>
      <c r="R2" s="1495"/>
      <c r="S2" s="1502"/>
      <c r="T2" s="1502"/>
      <c r="U2" s="1503"/>
      <c r="V2" s="1483">
        <f>'青森市'!V2</f>
        <v>0</v>
      </c>
      <c r="W2" s="1484"/>
      <c r="X2" s="1484"/>
      <c r="Y2" s="1484"/>
      <c r="Z2" s="1485"/>
      <c r="AA2" s="1"/>
      <c r="AB2" s="3">
        <v>2</v>
      </c>
    </row>
    <row r="3" spans="1:28" ht="15.75" customHeight="1">
      <c r="A3" s="1475" t="s">
        <v>159</v>
      </c>
      <c r="B3" s="1476"/>
      <c r="C3" s="1403"/>
      <c r="D3" s="1404"/>
      <c r="E3" s="1404"/>
      <c r="F3" s="1404"/>
      <c r="G3" s="1404"/>
      <c r="H3" s="1404"/>
      <c r="I3" s="1515"/>
      <c r="J3" s="1516"/>
      <c r="K3" s="1516"/>
      <c r="L3" s="1517"/>
      <c r="M3" s="1491"/>
      <c r="N3" s="1492"/>
      <c r="O3" s="1493"/>
      <c r="P3" s="1506"/>
      <c r="Q3" s="1507"/>
      <c r="R3" s="577" t="s">
        <v>160</v>
      </c>
      <c r="S3" s="1509">
        <f>F10+F18+N18+R18+V14+V18+F22+J35+N30+N35+R30+V30+V35+Z25+Z18+Z22+Z35+Z12+Z16</f>
        <v>0</v>
      </c>
      <c r="T3" s="1510"/>
      <c r="U3" s="1511"/>
      <c r="V3" s="1486"/>
      <c r="W3" s="1487"/>
      <c r="X3" s="1487"/>
      <c r="Y3" s="1487"/>
      <c r="Z3" s="1488"/>
      <c r="AB3" s="5"/>
    </row>
    <row r="4" spans="1:32" ht="16.5" customHeight="1">
      <c r="A4" s="1481" t="s">
        <v>90</v>
      </c>
      <c r="B4" s="1482"/>
      <c r="C4" s="380" t="s">
        <v>192</v>
      </c>
      <c r="D4" s="381"/>
      <c r="E4" s="8" t="s">
        <v>91</v>
      </c>
      <c r="F4" s="9" t="s">
        <v>92</v>
      </c>
      <c r="G4" s="380" t="s">
        <v>192</v>
      </c>
      <c r="H4" s="381"/>
      <c r="I4" s="8" t="s">
        <v>91</v>
      </c>
      <c r="J4" s="9" t="s">
        <v>92</v>
      </c>
      <c r="K4" s="411" t="s">
        <v>484</v>
      </c>
      <c r="L4" s="381"/>
      <c r="M4" s="8" t="s">
        <v>91</v>
      </c>
      <c r="N4" s="9" t="s">
        <v>92</v>
      </c>
      <c r="O4" s="382" t="s">
        <v>202</v>
      </c>
      <c r="P4" s="381"/>
      <c r="Q4" s="8" t="s">
        <v>91</v>
      </c>
      <c r="R4" s="9" t="s">
        <v>92</v>
      </c>
      <c r="S4" s="402" t="s">
        <v>471</v>
      </c>
      <c r="T4" s="381"/>
      <c r="U4" s="8" t="s">
        <v>91</v>
      </c>
      <c r="V4" s="9" t="s">
        <v>92</v>
      </c>
      <c r="W4" s="382" t="s">
        <v>36</v>
      </c>
      <c r="X4" s="381"/>
      <c r="Y4" s="8" t="s">
        <v>91</v>
      </c>
      <c r="Z4" s="9" t="s">
        <v>92</v>
      </c>
      <c r="AA4" s="12"/>
      <c r="AB4" s="1430" t="s">
        <v>237</v>
      </c>
      <c r="AF4" s="13"/>
    </row>
    <row r="5" spans="1:69" s="20" customFormat="1" ht="17.25" customHeight="1">
      <c r="A5" s="1520" t="s">
        <v>222</v>
      </c>
      <c r="B5" s="106" t="s">
        <v>229</v>
      </c>
      <c r="C5" s="80" t="s">
        <v>399</v>
      </c>
      <c r="D5" s="273" t="s">
        <v>44</v>
      </c>
      <c r="E5" s="383">
        <v>2160</v>
      </c>
      <c r="F5" s="494"/>
      <c r="G5" s="79"/>
      <c r="H5" s="77"/>
      <c r="I5" s="383"/>
      <c r="J5" s="35"/>
      <c r="K5" s="14"/>
      <c r="L5" s="15"/>
      <c r="M5" s="384"/>
      <c r="N5" s="17"/>
      <c r="O5" s="14"/>
      <c r="P5" s="15"/>
      <c r="Q5" s="384"/>
      <c r="R5" s="18"/>
      <c r="S5" s="14"/>
      <c r="T5" s="15"/>
      <c r="U5" s="384"/>
      <c r="V5" s="17"/>
      <c r="W5" s="80"/>
      <c r="X5" s="15"/>
      <c r="Y5" s="384"/>
      <c r="Z5" s="507"/>
      <c r="AA5" s="19"/>
      <c r="AB5" s="1430"/>
      <c r="AC5" s="2"/>
      <c r="AD5" s="13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s="20" customFormat="1" ht="17.25" customHeight="1">
      <c r="A6" s="1521"/>
      <c r="B6" s="105" t="s">
        <v>231</v>
      </c>
      <c r="C6" s="81" t="s">
        <v>206</v>
      </c>
      <c r="D6" s="269" t="s">
        <v>44</v>
      </c>
      <c r="E6" s="384">
        <v>830</v>
      </c>
      <c r="F6" s="494"/>
      <c r="G6" s="73"/>
      <c r="H6" s="15"/>
      <c r="I6" s="384"/>
      <c r="J6" s="17"/>
      <c r="K6" s="23"/>
      <c r="L6" s="24"/>
      <c r="M6" s="385"/>
      <c r="N6" s="17"/>
      <c r="O6" s="23"/>
      <c r="P6" s="24"/>
      <c r="Q6" s="385"/>
      <c r="R6" s="18"/>
      <c r="S6" s="23"/>
      <c r="T6" s="24"/>
      <c r="U6" s="385"/>
      <c r="V6" s="17"/>
      <c r="W6" s="81"/>
      <c r="X6" s="24"/>
      <c r="Y6" s="385"/>
      <c r="Z6" s="507"/>
      <c r="AA6" s="26"/>
      <c r="AB6" s="1430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1:69" s="20" customFormat="1" ht="17.25" customHeight="1">
      <c r="A7" s="1521"/>
      <c r="B7" s="105" t="s">
        <v>232</v>
      </c>
      <c r="C7" s="23" t="s">
        <v>207</v>
      </c>
      <c r="D7" s="270" t="s">
        <v>44</v>
      </c>
      <c r="E7" s="385">
        <v>380</v>
      </c>
      <c r="F7" s="494"/>
      <c r="G7" s="23"/>
      <c r="H7" s="24"/>
      <c r="I7" s="385"/>
      <c r="J7" s="17"/>
      <c r="K7" s="23"/>
      <c r="L7" s="24"/>
      <c r="M7" s="385"/>
      <c r="N7" s="17"/>
      <c r="O7" s="23"/>
      <c r="P7" s="24"/>
      <c r="Q7" s="385"/>
      <c r="R7" s="18"/>
      <c r="S7" s="23"/>
      <c r="T7" s="24"/>
      <c r="U7" s="385"/>
      <c r="V7" s="17"/>
      <c r="W7" s="23"/>
      <c r="X7" s="24"/>
      <c r="Y7" s="385"/>
      <c r="Z7" s="507"/>
      <c r="AA7" s="26"/>
      <c r="AB7" s="1430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s="20" customFormat="1" ht="17.25" customHeight="1">
      <c r="A8" s="1521"/>
      <c r="B8" s="105" t="s">
        <v>233</v>
      </c>
      <c r="C8" s="23" t="s">
        <v>209</v>
      </c>
      <c r="D8" s="270" t="s">
        <v>44</v>
      </c>
      <c r="E8" s="385">
        <v>440</v>
      </c>
      <c r="F8" s="494"/>
      <c r="G8" s="23"/>
      <c r="H8" s="24"/>
      <c r="I8" s="385"/>
      <c r="J8" s="17"/>
      <c r="K8" s="23"/>
      <c r="L8" s="24"/>
      <c r="M8" s="385"/>
      <c r="N8" s="27"/>
      <c r="O8" s="23"/>
      <c r="P8" s="24"/>
      <c r="Q8" s="385"/>
      <c r="R8" s="28"/>
      <c r="S8" s="23"/>
      <c r="T8" s="24"/>
      <c r="U8" s="385"/>
      <c r="V8" s="17"/>
      <c r="W8" s="23"/>
      <c r="X8" s="30"/>
      <c r="Y8" s="386"/>
      <c r="Z8" s="508"/>
      <c r="AA8" s="26"/>
      <c r="AB8" s="1430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s="20" customFormat="1" ht="17.25" customHeight="1">
      <c r="A9" s="1521"/>
      <c r="B9" s="105" t="s">
        <v>223</v>
      </c>
      <c r="C9" s="14" t="s">
        <v>208</v>
      </c>
      <c r="D9" s="269" t="s">
        <v>44</v>
      </c>
      <c r="E9" s="384">
        <v>790</v>
      </c>
      <c r="F9" s="495"/>
      <c r="G9" s="23"/>
      <c r="H9" s="24"/>
      <c r="I9" s="385"/>
      <c r="J9" s="17"/>
      <c r="K9" s="23"/>
      <c r="L9" s="24"/>
      <c r="M9" s="385"/>
      <c r="N9" s="27"/>
      <c r="O9" s="23"/>
      <c r="P9" s="24"/>
      <c r="Q9" s="385"/>
      <c r="R9" s="28"/>
      <c r="S9" s="23"/>
      <c r="T9" s="24"/>
      <c r="U9" s="385"/>
      <c r="V9" s="17"/>
      <c r="W9" s="486"/>
      <c r="X9" s="71"/>
      <c r="Y9" s="387"/>
      <c r="Z9" s="509"/>
      <c r="AA9" s="19"/>
      <c r="AB9" s="1430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9" s="20" customFormat="1" ht="17.25" customHeight="1">
      <c r="A10" s="388" t="s">
        <v>188</v>
      </c>
      <c r="B10" s="338">
        <f>E10</f>
        <v>4600</v>
      </c>
      <c r="C10" s="40" t="s">
        <v>157</v>
      </c>
      <c r="D10" s="272"/>
      <c r="E10" s="389">
        <f>SUM(E5:E9)</f>
        <v>4600</v>
      </c>
      <c r="F10" s="350">
        <f>SUM(F5:F9)</f>
        <v>0</v>
      </c>
      <c r="G10" s="91"/>
      <c r="H10" s="41"/>
      <c r="I10" s="389"/>
      <c r="J10" s="90"/>
      <c r="K10" s="91"/>
      <c r="L10" s="41"/>
      <c r="M10" s="389"/>
      <c r="N10" s="90"/>
      <c r="O10" s="91"/>
      <c r="P10" s="41"/>
      <c r="Q10" s="389"/>
      <c r="R10" s="90"/>
      <c r="S10" s="91"/>
      <c r="T10" s="41"/>
      <c r="U10" s="389"/>
      <c r="V10" s="90"/>
      <c r="W10" s="40"/>
      <c r="X10" s="41"/>
      <c r="Y10" s="389">
        <f>SUM(Y5:Y9)</f>
        <v>0</v>
      </c>
      <c r="Z10" s="350">
        <f>SUM(Z5:Z9)</f>
        <v>0</v>
      </c>
      <c r="AA10" s="26"/>
      <c r="AB10" s="1430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9" s="20" customFormat="1" ht="17.25" customHeight="1">
      <c r="A11" s="1522" t="s">
        <v>211</v>
      </c>
      <c r="B11" s="390"/>
      <c r="C11" s="257" t="s">
        <v>879</v>
      </c>
      <c r="D11" s="269" t="s">
        <v>44</v>
      </c>
      <c r="E11" s="384">
        <v>3450</v>
      </c>
      <c r="F11" s="496"/>
      <c r="G11" s="14"/>
      <c r="H11" s="15"/>
      <c r="I11" s="384"/>
      <c r="J11" s="17"/>
      <c r="K11" s="14" t="s">
        <v>464</v>
      </c>
      <c r="L11" s="365" t="s">
        <v>475</v>
      </c>
      <c r="M11" s="384">
        <v>500</v>
      </c>
      <c r="N11" s="494"/>
      <c r="O11" s="257" t="s">
        <v>913</v>
      </c>
      <c r="P11" s="365" t="s">
        <v>475</v>
      </c>
      <c r="Q11" s="384">
        <v>150</v>
      </c>
      <c r="R11" s="494"/>
      <c r="S11" s="14" t="s">
        <v>467</v>
      </c>
      <c r="T11" s="365" t="s">
        <v>475</v>
      </c>
      <c r="U11" s="384">
        <v>50</v>
      </c>
      <c r="V11" s="494"/>
      <c r="W11" s="325" t="s">
        <v>100</v>
      </c>
      <c r="X11" s="1224" t="s">
        <v>890</v>
      </c>
      <c r="Y11" s="391">
        <v>90</v>
      </c>
      <c r="Z11" s="510"/>
      <c r="AA11" s="26"/>
      <c r="AB11" s="1430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s="20" customFormat="1" ht="17.25" customHeight="1">
      <c r="A12" s="1523"/>
      <c r="B12" s="392"/>
      <c r="C12" s="257" t="s">
        <v>880</v>
      </c>
      <c r="D12" s="269" t="s">
        <v>44</v>
      </c>
      <c r="E12" s="384">
        <v>3100</v>
      </c>
      <c r="F12" s="494"/>
      <c r="G12" s="23"/>
      <c r="H12" s="24"/>
      <c r="I12" s="385"/>
      <c r="J12" s="27"/>
      <c r="K12" s="23" t="s">
        <v>465</v>
      </c>
      <c r="L12" s="366" t="s">
        <v>475</v>
      </c>
      <c r="M12" s="385">
        <v>560</v>
      </c>
      <c r="N12" s="494"/>
      <c r="O12" s="207" t="s">
        <v>914</v>
      </c>
      <c r="P12" s="366" t="s">
        <v>475</v>
      </c>
      <c r="Q12" s="385">
        <v>80</v>
      </c>
      <c r="R12" s="494"/>
      <c r="S12" s="375" t="s">
        <v>470</v>
      </c>
      <c r="T12" s="366" t="s">
        <v>475</v>
      </c>
      <c r="U12" s="385">
        <v>80</v>
      </c>
      <c r="V12" s="501"/>
      <c r="W12" s="40" t="s">
        <v>157</v>
      </c>
      <c r="X12" s="41"/>
      <c r="Y12" s="389">
        <f>SUM(Y11)</f>
        <v>90</v>
      </c>
      <c r="Z12" s="350">
        <f>SUM(Z11)</f>
        <v>0</v>
      </c>
      <c r="AA12" s="26"/>
      <c r="AB12" s="1430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s="20" customFormat="1" ht="17.25" customHeight="1">
      <c r="A13" s="1523"/>
      <c r="B13" s="130"/>
      <c r="C13" s="257" t="s">
        <v>466</v>
      </c>
      <c r="D13" s="269" t="s">
        <v>44</v>
      </c>
      <c r="E13" s="384">
        <v>2540</v>
      </c>
      <c r="F13" s="494"/>
      <c r="G13" s="23"/>
      <c r="H13" s="24"/>
      <c r="I13" s="385"/>
      <c r="J13" s="27"/>
      <c r="K13" s="23" t="s">
        <v>466</v>
      </c>
      <c r="L13" s="366" t="s">
        <v>475</v>
      </c>
      <c r="M13" s="385">
        <v>130</v>
      </c>
      <c r="N13" s="494"/>
      <c r="O13" s="207" t="s">
        <v>915</v>
      </c>
      <c r="P13" s="366" t="s">
        <v>475</v>
      </c>
      <c r="Q13" s="385">
        <v>50</v>
      </c>
      <c r="R13" s="494"/>
      <c r="S13" s="127" t="s">
        <v>468</v>
      </c>
      <c r="T13" s="1223" t="s">
        <v>475</v>
      </c>
      <c r="U13" s="385">
        <v>50</v>
      </c>
      <c r="V13" s="503"/>
      <c r="W13" s="1241" t="s">
        <v>948</v>
      </c>
      <c r="X13" s="1224" t="s">
        <v>890</v>
      </c>
      <c r="Y13" s="391">
        <v>60</v>
      </c>
      <c r="Z13" s="1284"/>
      <c r="AA13" s="26"/>
      <c r="AB13" s="1430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s="20" customFormat="1" ht="17.25" customHeight="1">
      <c r="A14" s="1523"/>
      <c r="B14" s="108" t="s">
        <v>363</v>
      </c>
      <c r="C14" s="23" t="s">
        <v>212</v>
      </c>
      <c r="D14" s="270" t="s">
        <v>881</v>
      </c>
      <c r="E14" s="385">
        <v>1880</v>
      </c>
      <c r="F14" s="494"/>
      <c r="G14" s="23"/>
      <c r="H14" s="24"/>
      <c r="I14" s="385"/>
      <c r="J14" s="27"/>
      <c r="K14" s="34"/>
      <c r="L14" s="30"/>
      <c r="M14" s="386"/>
      <c r="N14" s="32"/>
      <c r="O14" s="23"/>
      <c r="P14" s="24"/>
      <c r="Q14" s="385"/>
      <c r="R14" s="27"/>
      <c r="S14" s="40" t="s">
        <v>157</v>
      </c>
      <c r="T14" s="41"/>
      <c r="U14" s="389">
        <f>SUM(U11:U13)</f>
        <v>180</v>
      </c>
      <c r="V14" s="350">
        <f>SUM(V11:V13)</f>
        <v>0</v>
      </c>
      <c r="W14" s="1327" t="s">
        <v>934</v>
      </c>
      <c r="X14" s="1328" t="s">
        <v>890</v>
      </c>
      <c r="Y14" s="1322">
        <v>210</v>
      </c>
      <c r="Z14" s="505"/>
      <c r="AA14" s="19"/>
      <c r="AB14" s="1430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1:69" s="20" customFormat="1" ht="17.25" customHeight="1">
      <c r="A15" s="1523"/>
      <c r="B15" s="170" t="s">
        <v>361</v>
      </c>
      <c r="C15" s="23" t="s">
        <v>217</v>
      </c>
      <c r="D15" s="270" t="s">
        <v>44</v>
      </c>
      <c r="E15" s="385">
        <v>1100</v>
      </c>
      <c r="F15" s="494"/>
      <c r="G15" s="14"/>
      <c r="H15" s="15"/>
      <c r="I15" s="384"/>
      <c r="J15" s="17"/>
      <c r="K15" s="23"/>
      <c r="L15" s="24"/>
      <c r="M15" s="385"/>
      <c r="N15" s="27"/>
      <c r="O15" s="122"/>
      <c r="P15" s="103"/>
      <c r="Q15" s="395"/>
      <c r="R15" s="93"/>
      <c r="S15" s="238" t="s">
        <v>373</v>
      </c>
      <c r="T15" s="271" t="s">
        <v>44</v>
      </c>
      <c r="U15" s="386">
        <v>1160</v>
      </c>
      <c r="V15" s="504"/>
      <c r="W15" s="1330" t="s">
        <v>1008</v>
      </c>
      <c r="X15" s="1223" t="s">
        <v>890</v>
      </c>
      <c r="Y15" s="1329">
        <v>70</v>
      </c>
      <c r="Z15" s="505"/>
      <c r="AA15" s="19"/>
      <c r="AB15" s="1430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s="20" customFormat="1" ht="17.25" customHeight="1">
      <c r="A16" s="1523"/>
      <c r="B16" s="170" t="s">
        <v>362</v>
      </c>
      <c r="C16" s="34" t="s">
        <v>218</v>
      </c>
      <c r="D16" s="271" t="s">
        <v>44</v>
      </c>
      <c r="E16" s="386">
        <v>530</v>
      </c>
      <c r="F16" s="495"/>
      <c r="G16" s="127"/>
      <c r="H16" s="24"/>
      <c r="I16" s="385"/>
      <c r="J16" s="28"/>
      <c r="K16" s="1331"/>
      <c r="L16" s="103"/>
      <c r="M16" s="395"/>
      <c r="N16" s="349"/>
      <c r="O16" s="238"/>
      <c r="P16" s="30"/>
      <c r="Q16" s="386"/>
      <c r="R16" s="117"/>
      <c r="S16" s="1323" t="s">
        <v>472</v>
      </c>
      <c r="T16" s="271" t="s">
        <v>44</v>
      </c>
      <c r="U16" s="1324">
        <v>1100</v>
      </c>
      <c r="V16" s="505"/>
      <c r="W16" s="40" t="s">
        <v>157</v>
      </c>
      <c r="X16" s="41"/>
      <c r="Y16" s="389">
        <f>SUM(Y13:Y15)</f>
        <v>340</v>
      </c>
      <c r="Z16" s="350">
        <f>SUM(Z13:Z15)</f>
        <v>0</v>
      </c>
      <c r="AA16" s="19"/>
      <c r="AB16" s="1430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s="20" customFormat="1" ht="17.25" customHeight="1">
      <c r="A17" s="1318"/>
      <c r="B17" s="1321"/>
      <c r="C17" s="61"/>
      <c r="D17" s="279"/>
      <c r="E17" s="1326"/>
      <c r="F17" s="1333"/>
      <c r="G17" s="122"/>
      <c r="H17" s="62"/>
      <c r="I17" s="1326"/>
      <c r="J17" s="93"/>
      <c r="K17" s="326"/>
      <c r="L17" s="62"/>
      <c r="M17" s="1326"/>
      <c r="N17" s="1332"/>
      <c r="O17" s="61"/>
      <c r="P17" s="62"/>
      <c r="Q17" s="1326"/>
      <c r="R17" s="64"/>
      <c r="S17" s="401" t="s">
        <v>1007</v>
      </c>
      <c r="T17" s="1325" t="s">
        <v>44</v>
      </c>
      <c r="U17" s="1326">
        <v>120</v>
      </c>
      <c r="V17" s="502"/>
      <c r="W17" s="1247" t="s">
        <v>1048</v>
      </c>
      <c r="X17" s="1246"/>
      <c r="Y17" s="394">
        <v>100</v>
      </c>
      <c r="Z17" s="497"/>
      <c r="AA17" s="19"/>
      <c r="AB17" s="1430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s="20" customFormat="1" ht="17.25" customHeight="1">
      <c r="A18" s="388" t="s">
        <v>188</v>
      </c>
      <c r="B18" s="338">
        <f>SUM(E18,Y12,M18,Q18,U14,U18,Y18,Y16)</f>
        <v>17160</v>
      </c>
      <c r="C18" s="40" t="s">
        <v>157</v>
      </c>
      <c r="D18" s="272"/>
      <c r="E18" s="406">
        <f>SUM(E11:E16)</f>
        <v>12600</v>
      </c>
      <c r="F18" s="350">
        <f>SUM(F11:F16)</f>
        <v>0</v>
      </c>
      <c r="G18" s="91"/>
      <c r="H18" s="41"/>
      <c r="I18" s="389"/>
      <c r="J18" s="90"/>
      <c r="K18" s="40" t="s">
        <v>157</v>
      </c>
      <c r="L18" s="41"/>
      <c r="M18" s="389">
        <f>SUM(M11:M16)</f>
        <v>1190</v>
      </c>
      <c r="N18" s="350">
        <f>SUM(N11:N16)</f>
        <v>0</v>
      </c>
      <c r="O18" s="40" t="s">
        <v>157</v>
      </c>
      <c r="P18" s="41"/>
      <c r="Q18" s="389">
        <f>SUM(Q11:Q14)</f>
        <v>280</v>
      </c>
      <c r="R18" s="350">
        <f>SUM(R11:R14)</f>
        <v>0</v>
      </c>
      <c r="S18" s="40" t="s">
        <v>157</v>
      </c>
      <c r="T18" s="41"/>
      <c r="U18" s="389">
        <f>SUM(U15:U17)</f>
        <v>2380</v>
      </c>
      <c r="V18" s="350">
        <f>SUM(V15:V17)</f>
        <v>0</v>
      </c>
      <c r="W18" s="40" t="s">
        <v>157</v>
      </c>
      <c r="X18" s="41"/>
      <c r="Y18" s="389">
        <f>SUM(Y17)</f>
        <v>100</v>
      </c>
      <c r="Z18" s="350">
        <f>SUM(Z17)</f>
        <v>0</v>
      </c>
      <c r="AA18" s="13"/>
      <c r="AB18" s="1430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s="20" customFormat="1" ht="17.25" customHeight="1">
      <c r="A19" s="1522" t="s">
        <v>275</v>
      </c>
      <c r="B19" s="185" t="s">
        <v>234</v>
      </c>
      <c r="C19" s="81" t="s">
        <v>213</v>
      </c>
      <c r="D19" s="269" t="s">
        <v>44</v>
      </c>
      <c r="E19" s="384">
        <v>1150</v>
      </c>
      <c r="F19" s="496"/>
      <c r="G19" s="65"/>
      <c r="H19" s="24"/>
      <c r="I19" s="385"/>
      <c r="J19" s="27"/>
      <c r="K19" s="23"/>
      <c r="L19" s="24"/>
      <c r="M19" s="385"/>
      <c r="N19" s="17"/>
      <c r="O19" s="23"/>
      <c r="P19" s="24"/>
      <c r="Q19" s="385"/>
      <c r="R19" s="17"/>
      <c r="S19" s="23"/>
      <c r="T19" s="24"/>
      <c r="U19" s="385"/>
      <c r="V19" s="17"/>
      <c r="W19" s="23"/>
      <c r="X19" s="24"/>
      <c r="Y19" s="385"/>
      <c r="Z19" s="496"/>
      <c r="AA19" s="13"/>
      <c r="AB19" s="1430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1:69" s="20" customFormat="1" ht="17.25" customHeight="1">
      <c r="A20" s="1523"/>
      <c r="B20" s="105" t="s">
        <v>235</v>
      </c>
      <c r="C20" s="23" t="s">
        <v>214</v>
      </c>
      <c r="D20" s="270"/>
      <c r="E20" s="385">
        <v>400</v>
      </c>
      <c r="F20" s="494"/>
      <c r="G20" s="34"/>
      <c r="H20" s="30"/>
      <c r="I20" s="386"/>
      <c r="J20" s="32"/>
      <c r="K20" s="23"/>
      <c r="L20" s="24"/>
      <c r="M20" s="385"/>
      <c r="N20" s="27"/>
      <c r="O20" s="23"/>
      <c r="P20" s="24"/>
      <c r="Q20" s="385"/>
      <c r="R20" s="27"/>
      <c r="S20" s="23"/>
      <c r="T20" s="24"/>
      <c r="U20" s="385"/>
      <c r="V20" s="27"/>
      <c r="W20" s="23"/>
      <c r="X20" s="24"/>
      <c r="Y20" s="385"/>
      <c r="Z20" s="328"/>
      <c r="AA20" s="13"/>
      <c r="AB20" s="1430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1:69" s="20" customFormat="1" ht="17.25" customHeight="1">
      <c r="A21" s="1524"/>
      <c r="B21" s="105" t="s">
        <v>236</v>
      </c>
      <c r="C21" s="23" t="s">
        <v>216</v>
      </c>
      <c r="D21" s="270" t="s">
        <v>44</v>
      </c>
      <c r="E21" s="385">
        <v>440</v>
      </c>
      <c r="F21" s="495"/>
      <c r="G21" s="97"/>
      <c r="H21" s="24"/>
      <c r="I21" s="385"/>
      <c r="J21" s="98"/>
      <c r="K21" s="23"/>
      <c r="L21" s="24"/>
      <c r="M21" s="385"/>
      <c r="N21" s="27"/>
      <c r="O21" s="23"/>
      <c r="P21" s="24"/>
      <c r="Q21" s="385"/>
      <c r="R21" s="27"/>
      <c r="S21" s="23"/>
      <c r="T21" s="24"/>
      <c r="U21" s="385"/>
      <c r="V21" s="27"/>
      <c r="W21" s="207"/>
      <c r="X21" s="24"/>
      <c r="Y21" s="385"/>
      <c r="Z21" s="32"/>
      <c r="AA21" s="13"/>
      <c r="AB21" s="1430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s="20" customFormat="1" ht="17.25" customHeight="1">
      <c r="A22" s="388" t="s">
        <v>188</v>
      </c>
      <c r="B22" s="338">
        <f>E22+Y22</f>
        <v>1990</v>
      </c>
      <c r="C22" s="40" t="s">
        <v>157</v>
      </c>
      <c r="D22" s="272"/>
      <c r="E22" s="389">
        <f>SUM(E19:E21)</f>
        <v>1990</v>
      </c>
      <c r="F22" s="350">
        <f>SUM(F19:F21)</f>
        <v>0</v>
      </c>
      <c r="G22" s="91"/>
      <c r="H22" s="41"/>
      <c r="I22" s="389"/>
      <c r="J22" s="90"/>
      <c r="K22" s="91"/>
      <c r="L22" s="41"/>
      <c r="M22" s="389"/>
      <c r="N22" s="90"/>
      <c r="O22" s="91"/>
      <c r="P22" s="41"/>
      <c r="Q22" s="389"/>
      <c r="R22" s="90"/>
      <c r="S22" s="91"/>
      <c r="T22" s="41"/>
      <c r="U22" s="389"/>
      <c r="V22" s="90"/>
      <c r="W22" s="40"/>
      <c r="X22" s="41"/>
      <c r="Y22" s="389"/>
      <c r="Z22" s="348"/>
      <c r="AA22" s="13"/>
      <c r="AB22" s="1430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69" s="20" customFormat="1" ht="17.25" customHeight="1">
      <c r="A23" s="1518"/>
      <c r="B23" s="1519"/>
      <c r="C23" s="376" t="s">
        <v>457</v>
      </c>
      <c r="D23" s="269" t="s">
        <v>44</v>
      </c>
      <c r="E23" s="1108">
        <v>5350</v>
      </c>
      <c r="F23" s="1218">
        <f>SUM(F24:F25)</f>
        <v>0</v>
      </c>
      <c r="G23" s="257"/>
      <c r="H23" s="15"/>
      <c r="I23" s="384"/>
      <c r="J23" s="328"/>
      <c r="K23" s="398"/>
      <c r="L23" s="15"/>
      <c r="M23" s="384"/>
      <c r="N23" s="96"/>
      <c r="O23" s="398"/>
      <c r="P23" s="15"/>
      <c r="Q23" s="384"/>
      <c r="R23" s="96"/>
      <c r="S23" s="398"/>
      <c r="T23" s="15"/>
      <c r="U23" s="384"/>
      <c r="V23" s="96"/>
      <c r="W23" s="207" t="s">
        <v>37</v>
      </c>
      <c r="X23" s="24"/>
      <c r="Y23" s="403">
        <v>25650</v>
      </c>
      <c r="Z23" s="330">
        <f>'陸奥新報'!E6</f>
        <v>0</v>
      </c>
      <c r="AA23" s="13"/>
      <c r="AB23" s="1430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69" s="20" customFormat="1" ht="17.25" customHeight="1">
      <c r="A24" s="122"/>
      <c r="B24" s="111"/>
      <c r="C24" s="303" t="s">
        <v>404</v>
      </c>
      <c r="D24" s="270"/>
      <c r="E24" s="384">
        <v>4350</v>
      </c>
      <c r="F24" s="497"/>
      <c r="G24" s="375"/>
      <c r="H24" s="71"/>
      <c r="I24" s="385"/>
      <c r="J24" s="328"/>
      <c r="K24" s="207" t="s">
        <v>454</v>
      </c>
      <c r="L24" s="366" t="s">
        <v>475</v>
      </c>
      <c r="M24" s="385">
        <v>340</v>
      </c>
      <c r="N24" s="494"/>
      <c r="O24" s="207" t="s">
        <v>454</v>
      </c>
      <c r="P24" s="366" t="s">
        <v>475</v>
      </c>
      <c r="Q24" s="385">
        <v>60</v>
      </c>
      <c r="R24" s="494"/>
      <c r="S24" s="23"/>
      <c r="T24" s="24"/>
      <c r="U24" s="385"/>
      <c r="V24" s="27"/>
      <c r="W24" s="23" t="s">
        <v>443</v>
      </c>
      <c r="X24" s="24"/>
      <c r="Y24" s="385">
        <v>260</v>
      </c>
      <c r="Z24" s="496"/>
      <c r="AA24" s="13"/>
      <c r="AB24" s="1430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s="20" customFormat="1" ht="17.25" customHeight="1">
      <c r="A25" s="1525" t="s">
        <v>221</v>
      </c>
      <c r="B25" s="1526"/>
      <c r="C25" s="300" t="s">
        <v>371</v>
      </c>
      <c r="D25" s="270"/>
      <c r="E25" s="385">
        <v>1000</v>
      </c>
      <c r="F25" s="497"/>
      <c r="G25" s="375" t="s">
        <v>446</v>
      </c>
      <c r="H25" s="1227" t="s">
        <v>44</v>
      </c>
      <c r="I25" s="385">
        <v>3350</v>
      </c>
      <c r="J25" s="499"/>
      <c r="K25" s="207" t="s">
        <v>446</v>
      </c>
      <c r="L25" s="366" t="s">
        <v>475</v>
      </c>
      <c r="M25" s="385">
        <v>1400</v>
      </c>
      <c r="N25" s="494"/>
      <c r="O25" s="207" t="s">
        <v>446</v>
      </c>
      <c r="P25" s="366" t="s">
        <v>475</v>
      </c>
      <c r="Q25" s="385">
        <v>300</v>
      </c>
      <c r="R25" s="494"/>
      <c r="S25" s="207" t="s">
        <v>1025</v>
      </c>
      <c r="T25" s="24"/>
      <c r="U25" s="385">
        <v>650</v>
      </c>
      <c r="V25" s="494"/>
      <c r="W25" s="141" t="s">
        <v>82</v>
      </c>
      <c r="X25" s="30"/>
      <c r="Y25" s="404">
        <f>SUM(Y23:Y24)</f>
        <v>25910</v>
      </c>
      <c r="Z25" s="371">
        <f>SUM(Z23:Z24)</f>
        <v>0</v>
      </c>
      <c r="AA25" s="13"/>
      <c r="AB25" s="1430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69" s="20" customFormat="1" ht="17.25" customHeight="1">
      <c r="A26" s="1525" t="s">
        <v>274</v>
      </c>
      <c r="B26" s="1526"/>
      <c r="C26" s="300"/>
      <c r="D26" s="270"/>
      <c r="E26" s="385"/>
      <c r="F26" s="494"/>
      <c r="G26" s="375" t="s">
        <v>459</v>
      </c>
      <c r="H26" s="71"/>
      <c r="I26" s="385">
        <v>2100</v>
      </c>
      <c r="J26" s="499"/>
      <c r="K26" s="207" t="s">
        <v>478</v>
      </c>
      <c r="L26" s="366" t="s">
        <v>475</v>
      </c>
      <c r="M26" s="385">
        <v>670</v>
      </c>
      <c r="N26" s="494"/>
      <c r="O26" s="207" t="s">
        <v>478</v>
      </c>
      <c r="P26" s="366" t="s">
        <v>475</v>
      </c>
      <c r="Q26" s="385">
        <v>130</v>
      </c>
      <c r="R26" s="494"/>
      <c r="S26" s="207" t="s">
        <v>406</v>
      </c>
      <c r="T26" s="269" t="s">
        <v>44</v>
      </c>
      <c r="U26" s="385">
        <v>1400</v>
      </c>
      <c r="V26" s="494"/>
      <c r="W26" s="369"/>
      <c r="X26" s="88"/>
      <c r="Y26" s="393"/>
      <c r="Z26" s="361"/>
      <c r="AA26" s="13"/>
      <c r="AB26" s="1430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s="20" customFormat="1" ht="17.25" customHeight="1">
      <c r="A27" s="122"/>
      <c r="B27" s="139"/>
      <c r="C27" s="300" t="s">
        <v>477</v>
      </c>
      <c r="D27" s="270" t="s">
        <v>44</v>
      </c>
      <c r="E27" s="385">
        <v>4100</v>
      </c>
      <c r="F27" s="494"/>
      <c r="G27" s="375" t="s">
        <v>460</v>
      </c>
      <c r="H27" s="71"/>
      <c r="I27" s="385">
        <v>1200</v>
      </c>
      <c r="J27" s="499"/>
      <c r="K27" s="207" t="s">
        <v>482</v>
      </c>
      <c r="L27" s="366" t="s">
        <v>475</v>
      </c>
      <c r="M27" s="385">
        <v>100</v>
      </c>
      <c r="N27" s="494"/>
      <c r="O27" s="207" t="s">
        <v>482</v>
      </c>
      <c r="P27" s="366" t="s">
        <v>475</v>
      </c>
      <c r="Q27" s="385">
        <v>20</v>
      </c>
      <c r="R27" s="494"/>
      <c r="S27" s="207" t="s">
        <v>407</v>
      </c>
      <c r="T27" s="269" t="s">
        <v>44</v>
      </c>
      <c r="U27" s="385">
        <v>600</v>
      </c>
      <c r="V27" s="494"/>
      <c r="W27" s="1527" t="s">
        <v>895</v>
      </c>
      <c r="X27" s="1528"/>
      <c r="Y27" s="1528"/>
      <c r="Z27" s="1529"/>
      <c r="AA27" s="13"/>
      <c r="AB27" s="1430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69" s="20" customFormat="1" ht="17.25" customHeight="1">
      <c r="A28" s="122"/>
      <c r="B28" s="139"/>
      <c r="C28" s="300" t="s">
        <v>482</v>
      </c>
      <c r="D28" s="270" t="s">
        <v>44</v>
      </c>
      <c r="E28" s="385">
        <v>2700</v>
      </c>
      <c r="F28" s="494"/>
      <c r="G28" s="375" t="s">
        <v>461</v>
      </c>
      <c r="H28" s="71"/>
      <c r="I28" s="385">
        <v>4050</v>
      </c>
      <c r="J28" s="499"/>
      <c r="K28" s="23" t="s">
        <v>483</v>
      </c>
      <c r="L28" s="366" t="s">
        <v>475</v>
      </c>
      <c r="M28" s="385">
        <v>250</v>
      </c>
      <c r="N28" s="495"/>
      <c r="O28" s="207" t="s">
        <v>483</v>
      </c>
      <c r="P28" s="366" t="s">
        <v>475</v>
      </c>
      <c r="Q28" s="385">
        <v>70</v>
      </c>
      <c r="R28" s="494"/>
      <c r="S28" s="23"/>
      <c r="T28" s="24"/>
      <c r="U28" s="385"/>
      <c r="V28" s="27"/>
      <c r="W28" s="1222" t="s">
        <v>454</v>
      </c>
      <c r="X28" s="1226" t="s">
        <v>475</v>
      </c>
      <c r="Y28" s="180">
        <v>30</v>
      </c>
      <c r="Z28" s="500"/>
      <c r="AA28" s="13"/>
      <c r="AB28" s="1430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69" s="20" customFormat="1" ht="17.25" customHeight="1">
      <c r="A29" s="122"/>
      <c r="B29" s="139"/>
      <c r="C29" s="300" t="s">
        <v>483</v>
      </c>
      <c r="D29" s="271" t="s">
        <v>44</v>
      </c>
      <c r="E29" s="385">
        <v>2300</v>
      </c>
      <c r="F29" s="494"/>
      <c r="G29" s="378" t="s">
        <v>463</v>
      </c>
      <c r="H29" s="379"/>
      <c r="I29" s="405">
        <f>SUM(I25:I28)</f>
        <v>10700</v>
      </c>
      <c r="J29" s="377">
        <f>SUM(J25:J28)</f>
        <v>0</v>
      </c>
      <c r="K29" s="122" t="s">
        <v>442</v>
      </c>
      <c r="L29" s="366" t="s">
        <v>475</v>
      </c>
      <c r="M29" s="396">
        <v>50</v>
      </c>
      <c r="N29" s="495"/>
      <c r="O29" s="208" t="s">
        <v>442</v>
      </c>
      <c r="P29" s="366" t="s">
        <v>475</v>
      </c>
      <c r="Q29" s="396">
        <v>30</v>
      </c>
      <c r="R29" s="502"/>
      <c r="S29" s="122"/>
      <c r="T29" s="101"/>
      <c r="U29" s="396"/>
      <c r="V29" s="93"/>
      <c r="W29" s="1316" t="s">
        <v>371</v>
      </c>
      <c r="X29" s="366" t="s">
        <v>475</v>
      </c>
      <c r="Y29" s="1317">
        <v>50</v>
      </c>
      <c r="Z29" s="500"/>
      <c r="AA29" s="13"/>
      <c r="AB29" s="1430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s="20" customFormat="1" ht="17.25" customHeight="1">
      <c r="A30" s="122"/>
      <c r="B30" s="139"/>
      <c r="C30" s="300" t="s">
        <v>458</v>
      </c>
      <c r="D30" s="271" t="s">
        <v>44</v>
      </c>
      <c r="E30" s="385">
        <v>1400</v>
      </c>
      <c r="F30" s="494"/>
      <c r="G30" s="210"/>
      <c r="H30" s="71"/>
      <c r="I30" s="385"/>
      <c r="J30" s="27"/>
      <c r="K30" s="40" t="s">
        <v>205</v>
      </c>
      <c r="L30" s="41"/>
      <c r="M30" s="389">
        <f>SUM(M24:M29)</f>
        <v>2810</v>
      </c>
      <c r="N30" s="350">
        <f>SUM(N24:N29)</f>
        <v>0</v>
      </c>
      <c r="O30" s="40" t="s">
        <v>205</v>
      </c>
      <c r="P30" s="41"/>
      <c r="Q30" s="393">
        <f>SUM(Q24:Q29)</f>
        <v>610</v>
      </c>
      <c r="R30" s="371">
        <f>SUM(R24:R29)</f>
        <v>0</v>
      </c>
      <c r="S30" s="40" t="s">
        <v>205</v>
      </c>
      <c r="T30" s="41"/>
      <c r="U30" s="389">
        <f>SUM(U25:U27)</f>
        <v>2650</v>
      </c>
      <c r="V30" s="350">
        <f>SUM(V25:V27)</f>
        <v>0</v>
      </c>
      <c r="W30" s="375" t="s">
        <v>446</v>
      </c>
      <c r="X30" s="1227" t="s">
        <v>475</v>
      </c>
      <c r="Y30" s="387">
        <v>200</v>
      </c>
      <c r="Z30" s="500"/>
      <c r="AA30" s="13"/>
      <c r="AB30" s="1430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s="20" customFormat="1" ht="17.25" customHeight="1">
      <c r="A31" s="122"/>
      <c r="B31" s="139"/>
      <c r="C31" s="374"/>
      <c r="D31" s="270"/>
      <c r="E31" s="385"/>
      <c r="F31" s="328"/>
      <c r="G31" s="375"/>
      <c r="H31" s="71"/>
      <c r="I31" s="385"/>
      <c r="J31" s="27"/>
      <c r="K31" s="231" t="s">
        <v>455</v>
      </c>
      <c r="L31" s="1225" t="s">
        <v>475</v>
      </c>
      <c r="M31" s="399">
        <v>160</v>
      </c>
      <c r="N31" s="500"/>
      <c r="O31" s="233"/>
      <c r="P31" s="230"/>
      <c r="Q31" s="383"/>
      <c r="R31" s="155"/>
      <c r="S31" s="204" t="s">
        <v>408</v>
      </c>
      <c r="T31" s="1227" t="s">
        <v>890</v>
      </c>
      <c r="U31" s="385">
        <v>100</v>
      </c>
      <c r="V31" s="496"/>
      <c r="W31" s="375" t="s">
        <v>478</v>
      </c>
      <c r="X31" s="1227" t="s">
        <v>475</v>
      </c>
      <c r="Y31" s="387">
        <v>60</v>
      </c>
      <c r="Z31" s="500"/>
      <c r="AA31" s="13"/>
      <c r="AB31" s="1430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s="20" customFormat="1" ht="17.25" customHeight="1">
      <c r="A32" s="122"/>
      <c r="B32" s="139"/>
      <c r="C32" s="376"/>
      <c r="D32" s="270"/>
      <c r="E32" s="385"/>
      <c r="F32" s="498"/>
      <c r="G32" s="375"/>
      <c r="H32" s="71"/>
      <c r="I32" s="385"/>
      <c r="J32" s="27"/>
      <c r="K32" s="250" t="s">
        <v>479</v>
      </c>
      <c r="L32" s="1226" t="s">
        <v>475</v>
      </c>
      <c r="M32" s="180">
        <v>80</v>
      </c>
      <c r="N32" s="501"/>
      <c r="O32" s="234"/>
      <c r="P32" s="69"/>
      <c r="Q32" s="391"/>
      <c r="R32" s="28"/>
      <c r="S32" s="268" t="s">
        <v>409</v>
      </c>
      <c r="T32" s="1224" t="s">
        <v>890</v>
      </c>
      <c r="U32" s="391">
        <v>100</v>
      </c>
      <c r="V32" s="501"/>
      <c r="W32" s="74" t="s">
        <v>482</v>
      </c>
      <c r="X32" s="1224" t="s">
        <v>475</v>
      </c>
      <c r="Y32" s="391">
        <v>10</v>
      </c>
      <c r="Z32" s="500"/>
      <c r="AA32" s="13"/>
      <c r="AB32" s="1430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s="20" customFormat="1" ht="17.25" customHeight="1">
      <c r="A33" s="122"/>
      <c r="B33" s="139"/>
      <c r="C33" s="126"/>
      <c r="D33" s="278"/>
      <c r="E33" s="385"/>
      <c r="F33" s="328"/>
      <c r="G33" s="375"/>
      <c r="H33" s="71"/>
      <c r="I33" s="385"/>
      <c r="J33" s="27"/>
      <c r="K33" s="204" t="s">
        <v>485</v>
      </c>
      <c r="L33" s="366" t="s">
        <v>475</v>
      </c>
      <c r="M33" s="387">
        <v>350</v>
      </c>
      <c r="N33" s="501"/>
      <c r="O33" s="203"/>
      <c r="P33" s="71"/>
      <c r="Q33" s="387"/>
      <c r="R33" s="28"/>
      <c r="S33" s="203"/>
      <c r="T33" s="71"/>
      <c r="U33" s="387"/>
      <c r="V33" s="28"/>
      <c r="W33" s="127" t="s">
        <v>483</v>
      </c>
      <c r="X33" s="1227" t="s">
        <v>475</v>
      </c>
      <c r="Y33" s="387">
        <v>30</v>
      </c>
      <c r="Z33" s="506"/>
      <c r="AA33" s="13"/>
      <c r="AB33" s="1430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s="20" customFormat="1" ht="17.25" customHeight="1">
      <c r="A34" s="122"/>
      <c r="B34" s="139"/>
      <c r="C34" s="345"/>
      <c r="D34" s="275"/>
      <c r="E34" s="396"/>
      <c r="F34" s="328"/>
      <c r="G34" s="297"/>
      <c r="H34" s="86"/>
      <c r="I34" s="396"/>
      <c r="J34" s="93"/>
      <c r="K34" s="268"/>
      <c r="L34" s="62"/>
      <c r="M34" s="397"/>
      <c r="N34" s="333"/>
      <c r="O34" s="232"/>
      <c r="P34" s="119"/>
      <c r="Q34" s="180"/>
      <c r="R34" s="235"/>
      <c r="S34" s="232"/>
      <c r="T34" s="119"/>
      <c r="U34" s="180"/>
      <c r="V34" s="115"/>
      <c r="W34" s="118" t="s">
        <v>442</v>
      </c>
      <c r="X34" s="1226" t="s">
        <v>475</v>
      </c>
      <c r="Y34" s="180">
        <v>20</v>
      </c>
      <c r="Z34" s="502"/>
      <c r="AA34" s="13"/>
      <c r="AB34" s="1430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s="20" customFormat="1" ht="15.75" customHeight="1">
      <c r="A35" s="388" t="s">
        <v>204</v>
      </c>
      <c r="B35" s="400">
        <f>I35+M30+M35+Q30+U30+U35+Y25+Y35</f>
        <v>59720</v>
      </c>
      <c r="C35" s="40"/>
      <c r="D35" s="41"/>
      <c r="E35" s="389"/>
      <c r="F35" s="43"/>
      <c r="G35" s="40" t="s">
        <v>205</v>
      </c>
      <c r="H35" s="41"/>
      <c r="I35" s="406">
        <f>E23+E27+E28+E29+E30+I29</f>
        <v>26550</v>
      </c>
      <c r="J35" s="350">
        <f>SUM(F27:F30,J29,F23)</f>
        <v>0</v>
      </c>
      <c r="K35" s="40" t="s">
        <v>205</v>
      </c>
      <c r="L35" s="41"/>
      <c r="M35" s="389">
        <f>SUM(M31:M34)</f>
        <v>590</v>
      </c>
      <c r="N35" s="350">
        <f>SUM(N31:N34)</f>
        <v>0</v>
      </c>
      <c r="O35" s="40"/>
      <c r="P35" s="41"/>
      <c r="Q35" s="389">
        <f>SUM(Q31)</f>
        <v>0</v>
      </c>
      <c r="R35" s="43">
        <f>SUM(R31)</f>
        <v>0</v>
      </c>
      <c r="S35" s="40" t="s">
        <v>205</v>
      </c>
      <c r="T35" s="41"/>
      <c r="U35" s="389">
        <f>SUM(U31:U32)</f>
        <v>200</v>
      </c>
      <c r="V35" s="350">
        <f>SUM(V31:V32)</f>
        <v>0</v>
      </c>
      <c r="W35" s="40" t="s">
        <v>82</v>
      </c>
      <c r="X35" s="41"/>
      <c r="Y35" s="389">
        <f>SUM(Y28:Y34)</f>
        <v>400</v>
      </c>
      <c r="Z35" s="350">
        <f>SUM(Z28:Z34)</f>
        <v>0</v>
      </c>
      <c r="AA35" s="45"/>
      <c r="AB35" s="1430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s="20" customFormat="1" ht="12.75" customHeight="1">
      <c r="A36" s="52"/>
      <c r="B36" s="210"/>
      <c r="C36" s="52" t="s">
        <v>220</v>
      </c>
      <c r="D36" s="47"/>
      <c r="E36" s="52"/>
      <c r="F36" s="48"/>
      <c r="G36" s="52"/>
      <c r="H36" s="47"/>
      <c r="I36" s="52"/>
      <c r="J36" s="49"/>
      <c r="K36" s="52"/>
      <c r="L36" s="47"/>
      <c r="M36" s="52"/>
      <c r="N36" s="49"/>
      <c r="O36" s="52"/>
      <c r="P36" s="47"/>
      <c r="Q36" s="166"/>
      <c r="R36" s="48" t="s">
        <v>428</v>
      </c>
      <c r="S36" s="52"/>
      <c r="T36" s="47"/>
      <c r="U36" s="52"/>
      <c r="V36" s="49"/>
      <c r="W36" s="52"/>
      <c r="X36" s="47"/>
      <c r="Y36" s="52"/>
      <c r="Z36" s="49"/>
      <c r="AA36" s="50"/>
      <c r="AB36" s="51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69" s="20" customFormat="1" ht="12.75" customHeight="1">
      <c r="A37" s="52"/>
      <c r="B37" s="210"/>
      <c r="C37" s="52" t="s">
        <v>892</v>
      </c>
      <c r="D37" s="47"/>
      <c r="E37" s="52"/>
      <c r="F37" s="48"/>
      <c r="G37" s="52"/>
      <c r="H37" s="47"/>
      <c r="I37" s="52"/>
      <c r="J37" s="49"/>
      <c r="K37" s="52"/>
      <c r="L37" s="47"/>
      <c r="M37" s="52"/>
      <c r="N37" s="49"/>
      <c r="O37" s="52"/>
      <c r="P37" s="47"/>
      <c r="Q37" s="166"/>
      <c r="R37" s="49"/>
      <c r="S37" s="52"/>
      <c r="T37" s="47"/>
      <c r="U37" s="52"/>
      <c r="V37" s="49"/>
      <c r="W37" s="52"/>
      <c r="X37" s="47"/>
      <c r="Y37" s="52"/>
      <c r="Z37" s="49"/>
      <c r="AA37" s="50"/>
      <c r="AB37" s="51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69" s="20" customFormat="1" ht="12.75" customHeight="1">
      <c r="A38" s="52"/>
      <c r="B38" s="210"/>
      <c r="C38" s="52" t="s">
        <v>449</v>
      </c>
      <c r="D38" s="47"/>
      <c r="E38" s="52"/>
      <c r="F38" s="49"/>
      <c r="G38" s="52"/>
      <c r="H38" s="47"/>
      <c r="I38" s="52"/>
      <c r="J38" s="49"/>
      <c r="K38" s="52"/>
      <c r="L38" s="47"/>
      <c r="M38" s="52"/>
      <c r="N38" s="49"/>
      <c r="O38" s="210"/>
      <c r="P38" s="210"/>
      <c r="Q38" s="210"/>
      <c r="R38" s="49"/>
      <c r="S38" s="52"/>
      <c r="T38" s="47"/>
      <c r="U38" s="52"/>
      <c r="V38" s="49"/>
      <c r="W38" s="52"/>
      <c r="X38" s="47"/>
      <c r="Y38" s="52"/>
      <c r="Z38" s="49"/>
      <c r="AA38" s="50"/>
      <c r="AB38" s="51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s="20" customFormat="1" ht="15" customHeight="1">
      <c r="A39" s="52"/>
      <c r="B39" s="53"/>
      <c r="C39" s="52" t="s">
        <v>456</v>
      </c>
      <c r="D39" s="47"/>
      <c r="E39" s="52"/>
      <c r="F39" s="49"/>
      <c r="G39" s="52"/>
      <c r="H39" s="47"/>
      <c r="I39" s="52"/>
      <c r="J39" s="49"/>
      <c r="K39" s="52"/>
      <c r="L39" s="47"/>
      <c r="M39" s="52"/>
      <c r="N39" s="49"/>
      <c r="O39" s="52"/>
      <c r="P39" s="47"/>
      <c r="Q39" s="52"/>
      <c r="R39" s="49"/>
      <c r="S39" s="52" t="s">
        <v>448</v>
      </c>
      <c r="T39" s="47"/>
      <c r="U39" s="52"/>
      <c r="V39" s="49"/>
      <c r="W39" s="210"/>
      <c r="X39" s="47"/>
      <c r="Y39" s="52"/>
      <c r="Z39" s="49"/>
      <c r="AA39" s="50"/>
      <c r="AB39" s="51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s="20" customFormat="1" ht="15" customHeight="1">
      <c r="A40" s="52"/>
      <c r="B40" s="52"/>
      <c r="C40" s="1220" t="s">
        <v>469</v>
      </c>
      <c r="D40" s="47"/>
      <c r="E40" s="52"/>
      <c r="F40" s="48"/>
      <c r="G40" s="52"/>
      <c r="H40" s="47"/>
      <c r="I40" s="52"/>
      <c r="J40" s="48"/>
      <c r="K40" s="52"/>
      <c r="L40" s="47"/>
      <c r="M40" s="52"/>
      <c r="N40" s="48"/>
      <c r="O40" s="52"/>
      <c r="P40" s="47"/>
      <c r="Q40" s="52"/>
      <c r="R40" s="48"/>
      <c r="S40" s="52"/>
      <c r="T40" s="47"/>
      <c r="U40" s="52"/>
      <c r="V40" s="48"/>
      <c r="W40" s="52"/>
      <c r="X40" s="47"/>
      <c r="Y40" s="52"/>
      <c r="Z40" s="48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1:69" s="20" customFormat="1" ht="15" customHeight="1">
      <c r="A41" s="52"/>
      <c r="B41" s="52"/>
      <c r="D41" s="47"/>
      <c r="E41" s="52"/>
      <c r="F41" s="48"/>
      <c r="G41" s="52"/>
      <c r="H41" s="47"/>
      <c r="I41" s="52"/>
      <c r="J41" s="48"/>
      <c r="K41" s="52"/>
      <c r="L41" s="47"/>
      <c r="M41" s="52"/>
      <c r="N41" s="48"/>
      <c r="O41" s="52"/>
      <c r="P41" s="47"/>
      <c r="Q41" s="52"/>
      <c r="R41" s="48"/>
      <c r="S41" s="52"/>
      <c r="T41" s="47"/>
      <c r="U41" s="52"/>
      <c r="V41" s="48"/>
      <c r="W41" s="52" t="s">
        <v>447</v>
      </c>
      <c r="X41" s="47"/>
      <c r="Y41" s="52"/>
      <c r="Z41" s="48"/>
      <c r="AA41" s="58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1:26" ht="16.5" customHeight="1">
      <c r="A42" s="52"/>
      <c r="B42" s="52"/>
      <c r="D42" s="47"/>
      <c r="E42" s="52"/>
      <c r="F42" s="59"/>
      <c r="G42" s="52"/>
      <c r="H42" s="47"/>
      <c r="I42" s="52"/>
      <c r="J42" s="59"/>
      <c r="K42" s="52"/>
      <c r="L42" s="47"/>
      <c r="M42" s="52"/>
      <c r="N42" s="59"/>
      <c r="O42" s="52"/>
      <c r="P42" s="47"/>
      <c r="Q42" s="52"/>
      <c r="R42" s="59"/>
      <c r="S42" s="52"/>
      <c r="T42" s="47"/>
      <c r="U42" s="52"/>
      <c r="V42" s="59"/>
      <c r="W42" s="52"/>
      <c r="X42" s="47"/>
      <c r="Y42" s="52"/>
      <c r="Z42" s="59"/>
    </row>
    <row r="43" spans="1:26" ht="16.5" customHeight="1">
      <c r="A43" s="46"/>
      <c r="B43" s="46"/>
      <c r="C43" s="46"/>
      <c r="D43" s="47"/>
      <c r="E43" s="46"/>
      <c r="F43" s="59"/>
      <c r="G43" s="46"/>
      <c r="H43" s="47"/>
      <c r="I43" s="46"/>
      <c r="J43" s="59"/>
      <c r="K43" s="46"/>
      <c r="L43" s="47"/>
      <c r="M43" s="46"/>
      <c r="N43" s="59"/>
      <c r="O43" s="46"/>
      <c r="P43" s="47"/>
      <c r="Q43" s="46"/>
      <c r="R43" s="59"/>
      <c r="S43" s="46"/>
      <c r="T43" s="47"/>
      <c r="U43" s="46"/>
      <c r="V43" s="59"/>
      <c r="W43" s="46"/>
      <c r="X43" s="47"/>
      <c r="Y43" s="46"/>
      <c r="Z43" s="59"/>
    </row>
    <row r="44" spans="1:26" ht="16.5" customHeight="1">
      <c r="A44" s="46"/>
      <c r="B44" s="46"/>
      <c r="C44" s="46"/>
      <c r="D44" s="47"/>
      <c r="E44" s="46"/>
      <c r="F44" s="59"/>
      <c r="G44" s="46"/>
      <c r="H44" s="47"/>
      <c r="I44" s="46"/>
      <c r="J44" s="59"/>
      <c r="K44" s="46"/>
      <c r="L44" s="47"/>
      <c r="M44" s="46"/>
      <c r="N44" s="59"/>
      <c r="O44" s="46"/>
      <c r="P44" s="47"/>
      <c r="Q44" s="46"/>
      <c r="R44" s="59"/>
      <c r="S44" s="46"/>
      <c r="T44" s="47"/>
      <c r="U44" s="46"/>
      <c r="V44" s="59"/>
      <c r="W44" s="46"/>
      <c r="X44" s="47"/>
      <c r="Y44" s="46"/>
      <c r="Z44" s="59"/>
    </row>
    <row r="45" spans="1:26" ht="16.5" customHeight="1">
      <c r="A45" s="46"/>
      <c r="B45" s="46"/>
      <c r="C45" s="46"/>
      <c r="D45" s="47"/>
      <c r="E45" s="46"/>
      <c r="F45" s="59"/>
      <c r="G45" s="46"/>
      <c r="H45" s="47"/>
      <c r="I45" s="46"/>
      <c r="J45" s="59"/>
      <c r="K45" s="46"/>
      <c r="L45" s="47"/>
      <c r="M45" s="46"/>
      <c r="N45" s="59"/>
      <c r="O45" s="46"/>
      <c r="P45" s="47"/>
      <c r="Q45" s="46"/>
      <c r="R45" s="59"/>
      <c r="S45" s="46"/>
      <c r="T45" s="47"/>
      <c r="U45" s="46"/>
      <c r="V45" s="59"/>
      <c r="W45" s="46"/>
      <c r="X45" s="47"/>
      <c r="Y45" s="46"/>
      <c r="Z45" s="59"/>
    </row>
    <row r="46" spans="1:26" ht="12">
      <c r="A46" s="46"/>
      <c r="B46" s="46"/>
      <c r="C46" s="46"/>
      <c r="D46" s="47"/>
      <c r="E46" s="46"/>
      <c r="F46" s="59"/>
      <c r="G46" s="46"/>
      <c r="H46" s="47"/>
      <c r="I46" s="46"/>
      <c r="J46" s="59"/>
      <c r="K46" s="46"/>
      <c r="L46" s="47"/>
      <c r="M46" s="46"/>
      <c r="N46" s="59"/>
      <c r="O46" s="46"/>
      <c r="P46" s="47"/>
      <c r="Q46" s="46"/>
      <c r="R46" s="59"/>
      <c r="S46" s="46"/>
      <c r="T46" s="47"/>
      <c r="U46" s="46"/>
      <c r="V46" s="59"/>
      <c r="W46" s="46"/>
      <c r="X46" s="47"/>
      <c r="Y46" s="46"/>
      <c r="Z46" s="59"/>
    </row>
    <row r="47" spans="1:26" ht="12">
      <c r="A47" s="46"/>
      <c r="B47" s="46"/>
      <c r="C47" s="46"/>
      <c r="E47" s="46"/>
      <c r="F47" s="59"/>
      <c r="G47" s="46"/>
      <c r="I47" s="46"/>
      <c r="J47" s="59"/>
      <c r="K47" s="46"/>
      <c r="M47" s="46"/>
      <c r="N47" s="59"/>
      <c r="O47" s="46"/>
      <c r="Q47" s="46"/>
      <c r="R47" s="59"/>
      <c r="S47" s="46"/>
      <c r="U47" s="46"/>
      <c r="V47" s="59"/>
      <c r="W47" s="46"/>
      <c r="Y47" s="46"/>
      <c r="Z47" s="59"/>
    </row>
    <row r="48" spans="1:26" ht="12">
      <c r="A48" s="46"/>
      <c r="B48" s="46"/>
      <c r="C48" s="46"/>
      <c r="E48" s="46"/>
      <c r="F48" s="59"/>
      <c r="G48" s="46"/>
      <c r="I48" s="46"/>
      <c r="J48" s="59"/>
      <c r="K48" s="46"/>
      <c r="M48" s="46"/>
      <c r="N48" s="59"/>
      <c r="O48" s="46"/>
      <c r="Q48" s="46"/>
      <c r="R48" s="59"/>
      <c r="S48" s="46"/>
      <c r="U48" s="46"/>
      <c r="V48" s="59"/>
      <c r="W48" s="46"/>
      <c r="Y48" s="46"/>
      <c r="Z48" s="59"/>
    </row>
    <row r="49" spans="1:26" ht="12">
      <c r="A49" s="46"/>
      <c r="B49" s="46"/>
      <c r="C49" s="46"/>
      <c r="E49" s="46"/>
      <c r="F49" s="59"/>
      <c r="G49" s="46"/>
      <c r="I49" s="46"/>
      <c r="J49" s="59"/>
      <c r="K49" s="46"/>
      <c r="M49" s="46"/>
      <c r="N49" s="59"/>
      <c r="O49" s="46"/>
      <c r="Q49" s="46"/>
      <c r="R49" s="59"/>
      <c r="S49" s="46"/>
      <c r="U49" s="46"/>
      <c r="V49" s="59"/>
      <c r="W49" s="46"/>
      <c r="Y49" s="46"/>
      <c r="Z49" s="59"/>
    </row>
    <row r="50" spans="1:25" ht="11.25">
      <c r="A50" s="46"/>
      <c r="B50" s="46"/>
      <c r="C50" s="46"/>
      <c r="E50" s="46"/>
      <c r="G50" s="46"/>
      <c r="I50" s="46"/>
      <c r="K50" s="46"/>
      <c r="M50" s="46"/>
      <c r="O50" s="46"/>
      <c r="Q50" s="46"/>
      <c r="S50" s="46"/>
      <c r="U50" s="46"/>
      <c r="W50" s="46"/>
      <c r="Y50" s="46"/>
    </row>
    <row r="51" spans="1:25" ht="11.25">
      <c r="A51" s="46"/>
      <c r="B51" s="46"/>
      <c r="C51" s="46"/>
      <c r="E51" s="46"/>
      <c r="G51" s="46"/>
      <c r="I51" s="46"/>
      <c r="K51" s="46"/>
      <c r="M51" s="46"/>
      <c r="O51" s="46"/>
      <c r="Q51" s="46"/>
      <c r="S51" s="46"/>
      <c r="U51" s="46"/>
      <c r="W51" s="46"/>
      <c r="Y51" s="46"/>
    </row>
    <row r="61" spans="2:10" ht="11.25">
      <c r="B61" s="20"/>
      <c r="C61" s="20"/>
      <c r="D61" s="20"/>
      <c r="E61" s="20"/>
      <c r="F61" s="20"/>
      <c r="G61" s="20"/>
      <c r="H61" s="20"/>
      <c r="I61" s="20"/>
      <c r="J61" s="20"/>
    </row>
    <row r="62" spans="2:11" ht="11.25">
      <c r="B62" s="60"/>
      <c r="C62" s="60"/>
      <c r="D62" s="60"/>
      <c r="E62" s="60"/>
      <c r="F62" s="60"/>
      <c r="G62" s="60"/>
      <c r="H62" s="20"/>
      <c r="I62" s="20"/>
      <c r="J62" s="20"/>
      <c r="K62" s="20"/>
    </row>
  </sheetData>
  <sheetProtection/>
  <mergeCells count="25">
    <mergeCell ref="AB4:AB35"/>
    <mergeCell ref="A23:B23"/>
    <mergeCell ref="A5:A9"/>
    <mergeCell ref="A19:A21"/>
    <mergeCell ref="A26:B26"/>
    <mergeCell ref="A4:B4"/>
    <mergeCell ref="A25:B25"/>
    <mergeCell ref="A11:A16"/>
    <mergeCell ref="W27:Z27"/>
    <mergeCell ref="P1:Q1"/>
    <mergeCell ref="S3:U3"/>
    <mergeCell ref="A2:B2"/>
    <mergeCell ref="C2:H3"/>
    <mergeCell ref="I2:L3"/>
    <mergeCell ref="A3:B3"/>
    <mergeCell ref="V1:Z1"/>
    <mergeCell ref="V2:Z3"/>
    <mergeCell ref="A1:B1"/>
    <mergeCell ref="D1:H1"/>
    <mergeCell ref="N1:O1"/>
    <mergeCell ref="M2:O3"/>
    <mergeCell ref="R1:R2"/>
    <mergeCell ref="I1:L1"/>
    <mergeCell ref="S1:U2"/>
    <mergeCell ref="P2:Q3"/>
  </mergeCells>
  <conditionalFormatting sqref="F5:F9">
    <cfRule type="expression" priority="52" dxfId="0" stopIfTrue="1">
      <formula>E5&lt;F5</formula>
    </cfRule>
  </conditionalFormatting>
  <conditionalFormatting sqref="F11:F15">
    <cfRule type="expression" priority="51" dxfId="0" stopIfTrue="1">
      <formula>E11&lt;F11</formula>
    </cfRule>
  </conditionalFormatting>
  <conditionalFormatting sqref="F16:F17">
    <cfRule type="expression" priority="50" dxfId="0" stopIfTrue="1">
      <formula>E16&lt;F16</formula>
    </cfRule>
  </conditionalFormatting>
  <conditionalFormatting sqref="F19:F21">
    <cfRule type="expression" priority="49" dxfId="0" stopIfTrue="1">
      <formula>E19&lt;F19</formula>
    </cfRule>
  </conditionalFormatting>
  <conditionalFormatting sqref="F26:F30">
    <cfRule type="expression" priority="48" dxfId="0" stopIfTrue="1">
      <formula>E26&lt;F26</formula>
    </cfRule>
  </conditionalFormatting>
  <conditionalFormatting sqref="F31 F33:F34">
    <cfRule type="expression" priority="47" dxfId="0" stopIfTrue="1">
      <formula>E31&lt;F31</formula>
    </cfRule>
  </conditionalFormatting>
  <conditionalFormatting sqref="J23">
    <cfRule type="expression" priority="46" dxfId="0" stopIfTrue="1">
      <formula>I23&lt;J23</formula>
    </cfRule>
  </conditionalFormatting>
  <conditionalFormatting sqref="N11">
    <cfRule type="expression" priority="45" dxfId="0" stopIfTrue="1">
      <formula>M11&lt;N11</formula>
    </cfRule>
  </conditionalFormatting>
  <conditionalFormatting sqref="N16:N17">
    <cfRule type="expression" priority="44" dxfId="0" stopIfTrue="1">
      <formula>M16&lt;N16</formula>
    </cfRule>
  </conditionalFormatting>
  <conditionalFormatting sqref="N24:N29 Z28:Z35">
    <cfRule type="expression" priority="43" dxfId="0" stopIfTrue="1">
      <formula>M24&lt;N24</formula>
    </cfRule>
  </conditionalFormatting>
  <conditionalFormatting sqref="N31:N34">
    <cfRule type="expression" priority="42" dxfId="0" stopIfTrue="1">
      <formula>M31&lt;N31</formula>
    </cfRule>
  </conditionalFormatting>
  <conditionalFormatting sqref="R11:R13">
    <cfRule type="expression" priority="41" dxfId="0" stopIfTrue="1">
      <formula>Q11&lt;R11</formula>
    </cfRule>
  </conditionalFormatting>
  <conditionalFormatting sqref="R25">
    <cfRule type="expression" priority="40" dxfId="0" stopIfTrue="1">
      <formula>Q25&lt;R25</formula>
    </cfRule>
  </conditionalFormatting>
  <conditionalFormatting sqref="V11">
    <cfRule type="expression" priority="39" dxfId="0" stopIfTrue="1">
      <formula>U11&lt;V11</formula>
    </cfRule>
  </conditionalFormatting>
  <conditionalFormatting sqref="V12">
    <cfRule type="expression" priority="38" dxfId="0" stopIfTrue="1">
      <formula>U12&lt;V12</formula>
    </cfRule>
  </conditionalFormatting>
  <conditionalFormatting sqref="V15:V17">
    <cfRule type="expression" priority="37" dxfId="0" stopIfTrue="1">
      <formula>U15&lt;V15</formula>
    </cfRule>
  </conditionalFormatting>
  <conditionalFormatting sqref="V25:V27">
    <cfRule type="expression" priority="36" dxfId="0" stopIfTrue="1">
      <formula>U25&lt;V25</formula>
    </cfRule>
  </conditionalFormatting>
  <conditionalFormatting sqref="V31:V32">
    <cfRule type="expression" priority="35" dxfId="0" stopIfTrue="1">
      <formula>U31&lt;V31</formula>
    </cfRule>
  </conditionalFormatting>
  <conditionalFormatting sqref="Z11">
    <cfRule type="expression" priority="34" dxfId="0" stopIfTrue="1">
      <formula>Y11&lt;Z11</formula>
    </cfRule>
  </conditionalFormatting>
  <conditionalFormatting sqref="Z20">
    <cfRule type="expression" priority="30" dxfId="0" stopIfTrue="1">
      <formula>Y20&lt;Z20</formula>
    </cfRule>
  </conditionalFormatting>
  <conditionalFormatting sqref="Z19">
    <cfRule type="expression" priority="31" dxfId="0" stopIfTrue="1">
      <formula>Y19&lt;Z19</formula>
    </cfRule>
  </conditionalFormatting>
  <conditionalFormatting sqref="Z23">
    <cfRule type="expression" priority="29" dxfId="0" stopIfTrue="1">
      <formula>Y23&lt;Z23</formula>
    </cfRule>
  </conditionalFormatting>
  <conditionalFormatting sqref="Z26">
    <cfRule type="expression" priority="28" dxfId="0" stopIfTrue="1">
      <formula>Y26&lt;Z26</formula>
    </cfRule>
  </conditionalFormatting>
  <conditionalFormatting sqref="Z22 Z18 R18 V35 V30 J35 N35 N30 N18 F22 F18 F10">
    <cfRule type="expression" priority="27" dxfId="0" stopIfTrue="1">
      <formula>E10&lt;F10</formula>
    </cfRule>
  </conditionalFormatting>
  <conditionalFormatting sqref="V13">
    <cfRule type="expression" priority="26" dxfId="0" stopIfTrue="1">
      <formula>U13&lt;V13</formula>
    </cfRule>
  </conditionalFormatting>
  <conditionalFormatting sqref="V18">
    <cfRule type="expression" priority="25" dxfId="0" stopIfTrue="1">
      <formula>U18&lt;V18</formula>
    </cfRule>
  </conditionalFormatting>
  <conditionalFormatting sqref="R24">
    <cfRule type="expression" priority="23" dxfId="0" stopIfTrue="1">
      <formula>Q24&lt;R24</formula>
    </cfRule>
  </conditionalFormatting>
  <conditionalFormatting sqref="R26">
    <cfRule type="expression" priority="22" dxfId="0" stopIfTrue="1">
      <formula>Q26&lt;R26</formula>
    </cfRule>
  </conditionalFormatting>
  <conditionalFormatting sqref="R27:R29">
    <cfRule type="expression" priority="21" dxfId="0" stopIfTrue="1">
      <formula>Q27&lt;R27</formula>
    </cfRule>
  </conditionalFormatting>
  <conditionalFormatting sqref="R30">
    <cfRule type="expression" priority="19" dxfId="0" stopIfTrue="1">
      <formula>Q30&lt;R30</formula>
    </cfRule>
  </conditionalFormatting>
  <conditionalFormatting sqref="Z24">
    <cfRule type="cellIs" priority="16" dxfId="26" operator="greaterThan" stopIfTrue="1">
      <formula>$Y$24</formula>
    </cfRule>
  </conditionalFormatting>
  <conditionalFormatting sqref="Z25">
    <cfRule type="cellIs" priority="15" dxfId="26" operator="greaterThan" stopIfTrue="1">
      <formula>$Y$25</formula>
    </cfRule>
  </conditionalFormatting>
  <conditionalFormatting sqref="J24">
    <cfRule type="expression" priority="14" dxfId="0" stopIfTrue="1">
      <formula>I24&lt;J24</formula>
    </cfRule>
  </conditionalFormatting>
  <conditionalFormatting sqref="J26">
    <cfRule type="expression" priority="155" dxfId="0" stopIfTrue="1">
      <formula>I25&lt;J26</formula>
    </cfRule>
  </conditionalFormatting>
  <conditionalFormatting sqref="N12:N13">
    <cfRule type="expression" priority="13" dxfId="0" stopIfTrue="1">
      <formula>M12&lt;N12</formula>
    </cfRule>
  </conditionalFormatting>
  <conditionalFormatting sqref="V14">
    <cfRule type="expression" priority="12" dxfId="0" stopIfTrue="1">
      <formula>U14&lt;V14</formula>
    </cfRule>
  </conditionalFormatting>
  <conditionalFormatting sqref="Z12">
    <cfRule type="expression" priority="11" dxfId="0" stopIfTrue="1">
      <formula>Y12&lt;Z12</formula>
    </cfRule>
  </conditionalFormatting>
  <conditionalFormatting sqref="Z10">
    <cfRule type="expression" priority="10" dxfId="0" stopIfTrue="1">
      <formula>Y10&lt;Z10</formula>
    </cfRule>
  </conditionalFormatting>
  <conditionalFormatting sqref="F32">
    <cfRule type="expression" priority="9" dxfId="0" stopIfTrue="1">
      <formula>E32&lt;F32</formula>
    </cfRule>
  </conditionalFormatting>
  <conditionalFormatting sqref="F23:F25">
    <cfRule type="expression" priority="8" dxfId="0" stopIfTrue="1">
      <formula>E23&lt;F23</formula>
    </cfRule>
  </conditionalFormatting>
  <conditionalFormatting sqref="J25:J29">
    <cfRule type="expression" priority="7" dxfId="26" stopIfTrue="1">
      <formula>I25&lt;J25</formula>
    </cfRule>
  </conditionalFormatting>
  <conditionalFormatting sqref="Z16">
    <cfRule type="expression" priority="4" dxfId="0" stopIfTrue="1">
      <formula>Y16&lt;Z16</formula>
    </cfRule>
  </conditionalFormatting>
  <conditionalFormatting sqref="Z13">
    <cfRule type="expression" priority="2" dxfId="0" stopIfTrue="1">
      <formula>Y13&lt;Z13</formula>
    </cfRule>
  </conditionalFormatting>
  <conditionalFormatting sqref="Z14:Z15">
    <cfRule type="expression" priority="1" dxfId="0" stopIfTrue="1">
      <formula>Y14&lt;Z14</formula>
    </cfRule>
  </conditionalFormatting>
  <printOptions/>
  <pageMargins left="0.5905511811023623" right="0.1968503937007874" top="0.1968503937007874" bottom="0" header="0.5118110236220472" footer="0.5118110236220472"/>
  <pageSetup fitToHeight="1" fitToWidth="1" horizontalDpi="300" verticalDpi="300" orientation="landscape" paperSize="9" scale="90" r:id="rId1"/>
  <ignoredErrors>
    <ignoredError sqref="C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9"/>
  <sheetViews>
    <sheetView showGridLines="0" showZeros="0" zoomScalePageLayoutView="0" workbookViewId="0" topLeftCell="A1">
      <selection activeCell="D2" sqref="D2:I3"/>
    </sheetView>
  </sheetViews>
  <sheetFormatPr defaultColWidth="9.00390625" defaultRowHeight="13.5"/>
  <cols>
    <col min="1" max="2" width="3.375" style="2" customWidth="1"/>
    <col min="3" max="3" width="7.25390625" style="2" customWidth="1"/>
    <col min="4" max="4" width="7.125" style="2" customWidth="1"/>
    <col min="5" max="5" width="2.50390625" style="2" customWidth="1"/>
    <col min="6" max="6" width="4.875" style="2" customWidth="1"/>
    <col min="7" max="8" width="7.125" style="2" customWidth="1"/>
    <col min="9" max="9" width="1.625" style="2" customWidth="1"/>
    <col min="10" max="10" width="5.125" style="2" customWidth="1"/>
    <col min="11" max="12" width="7.125" style="2" customWidth="1"/>
    <col min="13" max="13" width="1.25" style="2" customWidth="1"/>
    <col min="14" max="14" width="5.125" style="2" customWidth="1"/>
    <col min="15" max="16" width="7.125" style="2" customWidth="1"/>
    <col min="17" max="17" width="1.25" style="2" customWidth="1"/>
    <col min="18" max="18" width="5.125" style="2" customWidth="1"/>
    <col min="19" max="20" width="7.125" style="2" customWidth="1"/>
    <col min="21" max="21" width="1.25" style="2" customWidth="1"/>
    <col min="22" max="22" width="5.125" style="2" customWidth="1"/>
    <col min="23" max="23" width="7.125" style="2" customWidth="1"/>
    <col min="24" max="24" width="8.875" style="2" customWidth="1"/>
    <col min="25" max="25" width="1.25" style="2" customWidth="1"/>
    <col min="26" max="26" width="5.125" style="2" customWidth="1"/>
    <col min="27" max="27" width="7.125" style="2" customWidth="1"/>
    <col min="28" max="28" width="0.5" style="2" customWidth="1"/>
    <col min="29" max="29" width="2.75390625" style="2" customWidth="1"/>
    <col min="30" max="30" width="3.00390625" style="2" customWidth="1"/>
    <col min="31" max="31" width="5.875" style="2" customWidth="1"/>
    <col min="32" max="32" width="3.375" style="2" customWidth="1"/>
    <col min="33" max="16384" width="9.00390625" style="2" customWidth="1"/>
  </cols>
  <sheetData>
    <row r="1" spans="1:28" ht="15" customHeight="1">
      <c r="A1" s="1530">
        <f>'青森市'!A1</f>
        <v>45383</v>
      </c>
      <c r="B1" s="1530"/>
      <c r="C1" s="1531"/>
      <c r="D1" s="518" t="s">
        <v>85</v>
      </c>
      <c r="E1" s="1407">
        <f>'青森市'!D1</f>
        <v>0</v>
      </c>
      <c r="F1" s="1407"/>
      <c r="G1" s="1407"/>
      <c r="H1" s="1407"/>
      <c r="I1" s="1489"/>
      <c r="J1" s="1496" t="s">
        <v>86</v>
      </c>
      <c r="K1" s="1497"/>
      <c r="L1" s="1497"/>
      <c r="M1" s="1498"/>
      <c r="N1" s="518" t="s">
        <v>356</v>
      </c>
      <c r="O1" s="1408">
        <f>'青森市'!N1</f>
        <v>0</v>
      </c>
      <c r="P1" s="1409"/>
      <c r="Q1" s="1494" t="s">
        <v>88</v>
      </c>
      <c r="R1" s="1508"/>
      <c r="S1" s="1494" t="s">
        <v>239</v>
      </c>
      <c r="T1" s="1499">
        <f>'青森市'!S1</f>
        <v>0</v>
      </c>
      <c r="U1" s="1500"/>
      <c r="V1" s="1501"/>
      <c r="W1" s="1394" t="s">
        <v>89</v>
      </c>
      <c r="X1" s="1395"/>
      <c r="Y1" s="1395"/>
      <c r="Z1" s="1395"/>
      <c r="AA1" s="1396"/>
      <c r="AB1" s="1"/>
    </row>
    <row r="2" spans="1:29" ht="18" customHeight="1">
      <c r="A2" s="1532" t="s">
        <v>179</v>
      </c>
      <c r="B2" s="1532"/>
      <c r="C2" s="1533"/>
      <c r="D2" s="1403">
        <f>'青森市'!C2</f>
        <v>0</v>
      </c>
      <c r="E2" s="1404"/>
      <c r="F2" s="1404"/>
      <c r="G2" s="1404"/>
      <c r="H2" s="1404"/>
      <c r="I2" s="1404"/>
      <c r="J2" s="1512">
        <f>'青森市'!I2</f>
        <v>0</v>
      </c>
      <c r="K2" s="1513"/>
      <c r="L2" s="1513"/>
      <c r="M2" s="1514"/>
      <c r="N2" s="1491">
        <f>'青森市'!M2</f>
        <v>0</v>
      </c>
      <c r="O2" s="1492"/>
      <c r="P2" s="1493"/>
      <c r="Q2" s="1504">
        <f>'青森市'!P2</f>
        <v>0</v>
      </c>
      <c r="R2" s="1505"/>
      <c r="S2" s="1495"/>
      <c r="T2" s="1502"/>
      <c r="U2" s="1502"/>
      <c r="V2" s="1503"/>
      <c r="W2" s="1483">
        <f>'青森市'!V2</f>
        <v>0</v>
      </c>
      <c r="X2" s="1484"/>
      <c r="Y2" s="1484"/>
      <c r="Z2" s="1484"/>
      <c r="AA2" s="1485"/>
      <c r="AB2" s="1"/>
      <c r="AC2" s="3">
        <v>3</v>
      </c>
    </row>
    <row r="3" spans="1:29" ht="18" customHeight="1">
      <c r="A3" s="1534" t="s">
        <v>159</v>
      </c>
      <c r="B3" s="1534"/>
      <c r="C3" s="1535"/>
      <c r="D3" s="1403"/>
      <c r="E3" s="1404"/>
      <c r="F3" s="1404"/>
      <c r="G3" s="1404"/>
      <c r="H3" s="1404"/>
      <c r="I3" s="1404"/>
      <c r="J3" s="1515"/>
      <c r="K3" s="1516"/>
      <c r="L3" s="1516"/>
      <c r="M3" s="1517"/>
      <c r="N3" s="1491"/>
      <c r="O3" s="1492"/>
      <c r="P3" s="1493"/>
      <c r="Q3" s="1506"/>
      <c r="R3" s="1507"/>
      <c r="S3" s="577" t="s">
        <v>160</v>
      </c>
      <c r="T3" s="1509">
        <f>G8+O8+W8+AA8+G12+AA12+G17+W17+AA17+G25+O25+W25+AA25+S17</f>
        <v>0</v>
      </c>
      <c r="U3" s="1510"/>
      <c r="V3" s="1511"/>
      <c r="W3" s="1486"/>
      <c r="X3" s="1487"/>
      <c r="Y3" s="1487"/>
      <c r="Z3" s="1487"/>
      <c r="AA3" s="1488"/>
      <c r="AC3" s="5"/>
    </row>
    <row r="4" spans="1:33" ht="18.75" customHeight="1">
      <c r="A4" s="1481" t="s">
        <v>90</v>
      </c>
      <c r="B4" s="1482"/>
      <c r="C4" s="1482"/>
      <c r="D4" s="6" t="s">
        <v>192</v>
      </c>
      <c r="E4" s="7"/>
      <c r="F4" s="8" t="s">
        <v>91</v>
      </c>
      <c r="G4" s="9" t="s">
        <v>92</v>
      </c>
      <c r="H4" s="6" t="s">
        <v>192</v>
      </c>
      <c r="I4" s="7"/>
      <c r="J4" s="8" t="s">
        <v>91</v>
      </c>
      <c r="K4" s="9" t="s">
        <v>92</v>
      </c>
      <c r="L4" s="10" t="s">
        <v>201</v>
      </c>
      <c r="M4" s="7"/>
      <c r="N4" s="8" t="s">
        <v>91</v>
      </c>
      <c r="O4" s="9" t="s">
        <v>92</v>
      </c>
      <c r="P4" s="11" t="s">
        <v>202</v>
      </c>
      <c r="Q4" s="7"/>
      <c r="R4" s="8" t="s">
        <v>91</v>
      </c>
      <c r="S4" s="9" t="s">
        <v>92</v>
      </c>
      <c r="T4" s="11" t="s">
        <v>203</v>
      </c>
      <c r="U4" s="7"/>
      <c r="V4" s="8" t="s">
        <v>91</v>
      </c>
      <c r="W4" s="9" t="s">
        <v>92</v>
      </c>
      <c r="X4" s="11" t="s">
        <v>190</v>
      </c>
      <c r="Y4" s="7"/>
      <c r="Z4" s="8" t="s">
        <v>91</v>
      </c>
      <c r="AA4" s="9" t="s">
        <v>92</v>
      </c>
      <c r="AB4" s="12"/>
      <c r="AC4" s="1430" t="s">
        <v>300</v>
      </c>
      <c r="AG4" s="13"/>
    </row>
    <row r="5" spans="1:70" s="20" customFormat="1" ht="18" customHeight="1">
      <c r="A5" s="1549" t="s">
        <v>245</v>
      </c>
      <c r="B5" s="1550"/>
      <c r="C5" s="1551"/>
      <c r="D5" s="80" t="s">
        <v>423</v>
      </c>
      <c r="E5" s="273"/>
      <c r="F5" s="78"/>
      <c r="G5" s="328"/>
      <c r="H5" s="339"/>
      <c r="I5" s="237"/>
      <c r="J5" s="187"/>
      <c r="K5" s="340"/>
      <c r="L5" s="122" t="s">
        <v>425</v>
      </c>
      <c r="M5" s="103"/>
      <c r="N5" s="104"/>
      <c r="O5" s="332"/>
      <c r="P5" s="186"/>
      <c r="Q5" s="237"/>
      <c r="R5" s="187"/>
      <c r="S5" s="285"/>
      <c r="T5" s="14" t="s">
        <v>930</v>
      </c>
      <c r="U5" s="15"/>
      <c r="V5" s="16">
        <v>450</v>
      </c>
      <c r="W5" s="494"/>
      <c r="X5" s="14" t="s">
        <v>244</v>
      </c>
      <c r="Y5" s="15"/>
      <c r="Z5" s="16">
        <v>1850</v>
      </c>
      <c r="AA5" s="494"/>
      <c r="AB5" s="19"/>
      <c r="AC5" s="1430"/>
      <c r="AD5" s="2"/>
      <c r="AE5" s="13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1:70" s="20" customFormat="1" ht="18" customHeight="1">
      <c r="A6" s="1552"/>
      <c r="B6" s="1553"/>
      <c r="C6" s="1554"/>
      <c r="D6" s="300" t="s">
        <v>424</v>
      </c>
      <c r="E6" s="270" t="s">
        <v>44</v>
      </c>
      <c r="F6" s="25">
        <v>6440</v>
      </c>
      <c r="G6" s="494"/>
      <c r="H6" s="341"/>
      <c r="I6" s="24"/>
      <c r="J6" s="25"/>
      <c r="K6" s="27"/>
      <c r="L6" s="207" t="s">
        <v>424</v>
      </c>
      <c r="M6" s="270" t="s">
        <v>475</v>
      </c>
      <c r="N6" s="25">
        <v>360</v>
      </c>
      <c r="O6" s="495"/>
      <c r="P6" s="112"/>
      <c r="Q6" s="24"/>
      <c r="R6" s="25"/>
      <c r="S6" s="98"/>
      <c r="T6" s="23"/>
      <c r="U6" s="24"/>
      <c r="V6" s="25"/>
      <c r="W6" s="27"/>
      <c r="X6" s="23"/>
      <c r="Y6" s="24"/>
      <c r="Z6" s="25"/>
      <c r="AA6" s="27"/>
      <c r="AB6" s="26"/>
      <c r="AC6" s="14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1:70" s="20" customFormat="1" ht="18" customHeight="1">
      <c r="A7" s="1555"/>
      <c r="B7" s="1556"/>
      <c r="C7" s="1557"/>
      <c r="D7" s="190"/>
      <c r="E7" s="275"/>
      <c r="F7" s="104"/>
      <c r="G7" s="93"/>
      <c r="H7" s="205"/>
      <c r="I7" s="119"/>
      <c r="J7" s="104"/>
      <c r="K7" s="93"/>
      <c r="L7" s="373"/>
      <c r="M7" s="119"/>
      <c r="N7" s="104"/>
      <c r="O7" s="117"/>
      <c r="P7" s="286"/>
      <c r="Q7" s="101"/>
      <c r="R7" s="102"/>
      <c r="S7" s="84"/>
      <c r="T7" s="118"/>
      <c r="U7" s="119"/>
      <c r="V7" s="104"/>
      <c r="W7" s="93"/>
      <c r="X7" s="118"/>
      <c r="Y7" s="119"/>
      <c r="Z7" s="104"/>
      <c r="AA7" s="93"/>
      <c r="AB7" s="26"/>
      <c r="AC7" s="1430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</row>
    <row r="8" spans="1:70" s="20" customFormat="1" ht="18" customHeight="1">
      <c r="A8" s="85" t="s">
        <v>188</v>
      </c>
      <c r="B8" s="200"/>
      <c r="C8" s="201">
        <f>SUM(F8,N8,V8,Z8)</f>
        <v>9100</v>
      </c>
      <c r="D8" s="40" t="s">
        <v>49</v>
      </c>
      <c r="E8" s="272"/>
      <c r="F8" s="42">
        <f>SUM(F5:F6)</f>
        <v>6440</v>
      </c>
      <c r="G8" s="350">
        <f>SUM(G5:G6)</f>
        <v>0</v>
      </c>
      <c r="H8" s="206"/>
      <c r="I8" s="41"/>
      <c r="J8" s="89"/>
      <c r="K8" s="90"/>
      <c r="L8" s="40" t="s">
        <v>398</v>
      </c>
      <c r="M8" s="88"/>
      <c r="N8" s="42">
        <f>SUM(N6:N7)</f>
        <v>360</v>
      </c>
      <c r="O8" s="350">
        <f>SUM(O6:O7)</f>
        <v>0</v>
      </c>
      <c r="P8" s="40"/>
      <c r="Q8" s="41"/>
      <c r="R8" s="42"/>
      <c r="S8" s="43"/>
      <c r="T8" s="40" t="s">
        <v>243</v>
      </c>
      <c r="U8" s="41"/>
      <c r="V8" s="42">
        <f>SUM(V5:V6)</f>
        <v>450</v>
      </c>
      <c r="W8" s="350">
        <f>SUM(W5:W6)</f>
        <v>0</v>
      </c>
      <c r="X8" s="40" t="s">
        <v>243</v>
      </c>
      <c r="Y8" s="41"/>
      <c r="Z8" s="42">
        <f>SUM(Z5:Z6)</f>
        <v>1850</v>
      </c>
      <c r="AA8" s="350">
        <f>SUM(AA5:AA6)</f>
        <v>0</v>
      </c>
      <c r="AB8" s="26"/>
      <c r="AC8" s="1430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</row>
    <row r="9" spans="1:70" s="20" customFormat="1" ht="18" customHeight="1">
      <c r="A9" s="1544" t="s">
        <v>194</v>
      </c>
      <c r="B9" s="1542" t="s">
        <v>193</v>
      </c>
      <c r="C9" s="185" t="s">
        <v>251</v>
      </c>
      <c r="D9" s="186" t="s">
        <v>153</v>
      </c>
      <c r="E9" s="273" t="s">
        <v>44</v>
      </c>
      <c r="F9" s="187">
        <v>3010</v>
      </c>
      <c r="G9" s="496"/>
      <c r="H9" s="80"/>
      <c r="I9" s="77"/>
      <c r="J9" s="78"/>
      <c r="K9" s="155"/>
      <c r="L9" s="80"/>
      <c r="M9" s="77"/>
      <c r="N9" s="78"/>
      <c r="O9" s="17"/>
      <c r="P9" s="80"/>
      <c r="Q9" s="77"/>
      <c r="R9" s="78"/>
      <c r="S9" s="188"/>
      <c r="T9" s="80"/>
      <c r="U9" s="77"/>
      <c r="V9" s="78"/>
      <c r="W9" s="17"/>
      <c r="X9" s="236" t="s">
        <v>253</v>
      </c>
      <c r="Y9" s="237"/>
      <c r="Z9" s="78">
        <v>430</v>
      </c>
      <c r="AA9" s="496"/>
      <c r="AB9" s="26"/>
      <c r="AC9" s="1430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</row>
    <row r="10" spans="1:70" s="20" customFormat="1" ht="18" customHeight="1">
      <c r="A10" s="1545"/>
      <c r="B10" s="1543"/>
      <c r="C10" s="105" t="s">
        <v>267</v>
      </c>
      <c r="D10" s="121" t="s">
        <v>246</v>
      </c>
      <c r="E10" s="271" t="s">
        <v>44</v>
      </c>
      <c r="F10" s="25">
        <v>3260</v>
      </c>
      <c r="G10" s="494"/>
      <c r="H10" s="23"/>
      <c r="I10" s="24"/>
      <c r="J10" s="25"/>
      <c r="K10" s="17"/>
      <c r="L10" s="33"/>
      <c r="M10" s="24"/>
      <c r="N10" s="25"/>
      <c r="O10" s="27"/>
      <c r="P10" s="23"/>
      <c r="Q10" s="24"/>
      <c r="R10" s="25"/>
      <c r="S10" s="28"/>
      <c r="T10" s="23"/>
      <c r="U10" s="24"/>
      <c r="V10" s="25"/>
      <c r="W10" s="17"/>
      <c r="X10" s="118" t="s">
        <v>254</v>
      </c>
      <c r="Y10" s="71"/>
      <c r="Z10" s="72">
        <v>960</v>
      </c>
      <c r="AA10" s="501"/>
      <c r="AB10" s="19"/>
      <c r="AC10" s="1430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</row>
    <row r="11" spans="1:70" s="20" customFormat="1" ht="18" customHeight="1">
      <c r="A11" s="1546"/>
      <c r="B11" s="1543"/>
      <c r="C11" s="125" t="s">
        <v>252</v>
      </c>
      <c r="D11" s="34" t="s">
        <v>248</v>
      </c>
      <c r="E11" s="270" t="s">
        <v>44</v>
      </c>
      <c r="F11" s="31">
        <v>660</v>
      </c>
      <c r="G11" s="495"/>
      <c r="H11" s="23"/>
      <c r="I11" s="24"/>
      <c r="J11" s="25"/>
      <c r="K11" s="27"/>
      <c r="L11" s="33"/>
      <c r="M11" s="24"/>
      <c r="N11" s="25"/>
      <c r="O11" s="27"/>
      <c r="P11" s="33"/>
      <c r="Q11" s="24"/>
      <c r="R11" s="25"/>
      <c r="S11" s="27"/>
      <c r="T11" s="23"/>
      <c r="U11" s="24"/>
      <c r="V11" s="25"/>
      <c r="W11" s="27"/>
      <c r="X11" s="34" t="s">
        <v>248</v>
      </c>
      <c r="Y11" s="24"/>
      <c r="Z11" s="95">
        <v>250</v>
      </c>
      <c r="AA11" s="495"/>
      <c r="AB11" s="19"/>
      <c r="AC11" s="1430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1:70" s="20" customFormat="1" ht="18" customHeight="1">
      <c r="A12" s="192" t="s">
        <v>152</v>
      </c>
      <c r="B12" s="202"/>
      <c r="C12" s="83">
        <f>SUM(F12,Z12)</f>
        <v>8570</v>
      </c>
      <c r="D12" s="40" t="s">
        <v>243</v>
      </c>
      <c r="E12" s="272"/>
      <c r="F12" s="42">
        <f>SUM(F9:F11)</f>
        <v>6930</v>
      </c>
      <c r="G12" s="350">
        <f>SUM(G9:G11)</f>
        <v>0</v>
      </c>
      <c r="H12" s="91"/>
      <c r="I12" s="88"/>
      <c r="J12" s="89"/>
      <c r="K12" s="90"/>
      <c r="L12" s="92"/>
      <c r="M12" s="88"/>
      <c r="N12" s="89"/>
      <c r="O12" s="90"/>
      <c r="P12" s="92"/>
      <c r="Q12" s="88"/>
      <c r="R12" s="89"/>
      <c r="S12" s="90"/>
      <c r="T12" s="91"/>
      <c r="U12" s="88"/>
      <c r="V12" s="89"/>
      <c r="W12" s="90"/>
      <c r="X12" s="40" t="s">
        <v>243</v>
      </c>
      <c r="Y12" s="41"/>
      <c r="Z12" s="352">
        <f>SUM(Z9:Z11)</f>
        <v>1640</v>
      </c>
      <c r="AA12" s="350">
        <f>SUM(AA9:AA11)</f>
        <v>0</v>
      </c>
      <c r="AB12" s="26"/>
      <c r="AC12" s="1430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70" s="20" customFormat="1" ht="18" customHeight="1">
      <c r="A13" s="1539" t="s">
        <v>198</v>
      </c>
      <c r="B13" s="189"/>
      <c r="C13" s="129" t="s">
        <v>268</v>
      </c>
      <c r="D13" s="14" t="s">
        <v>96</v>
      </c>
      <c r="E13" s="273" t="s">
        <v>44</v>
      </c>
      <c r="F13" s="16">
        <v>2220</v>
      </c>
      <c r="G13" s="496"/>
      <c r="H13" s="14"/>
      <c r="I13" s="15"/>
      <c r="J13" s="16"/>
      <c r="K13" s="17"/>
      <c r="L13" s="14"/>
      <c r="M13" s="15"/>
      <c r="N13" s="16"/>
      <c r="O13" s="17"/>
      <c r="P13" s="14"/>
      <c r="Q13" s="15"/>
      <c r="R13" s="16"/>
      <c r="S13" s="17"/>
      <c r="T13" s="281" t="s">
        <v>931</v>
      </c>
      <c r="U13" s="30"/>
      <c r="V13" s="31">
        <v>150</v>
      </c>
      <c r="W13" s="494"/>
      <c r="X13" s="238" t="s">
        <v>247</v>
      </c>
      <c r="Y13" s="119"/>
      <c r="Z13" s="120">
        <v>980</v>
      </c>
      <c r="AA13" s="500"/>
      <c r="AB13" s="26"/>
      <c r="AC13" s="1430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0" s="20" customFormat="1" ht="18" customHeight="1">
      <c r="A14" s="1540"/>
      <c r="B14" s="1547" t="s">
        <v>195</v>
      </c>
      <c r="C14" s="108" t="s">
        <v>196</v>
      </c>
      <c r="D14" s="81" t="s">
        <v>249</v>
      </c>
      <c r="E14" s="270" t="s">
        <v>44</v>
      </c>
      <c r="F14" s="16">
        <v>2570</v>
      </c>
      <c r="G14" s="494"/>
      <c r="H14" s="34"/>
      <c r="I14" s="30"/>
      <c r="J14" s="31"/>
      <c r="K14" s="93"/>
      <c r="L14" s="34"/>
      <c r="M14" s="30"/>
      <c r="N14" s="31"/>
      <c r="O14" s="32"/>
      <c r="P14" s="34"/>
      <c r="Q14" s="30"/>
      <c r="R14" s="31"/>
      <c r="S14" s="32"/>
      <c r="T14" s="282"/>
      <c r="U14" s="193"/>
      <c r="V14" s="171"/>
      <c r="W14" s="168"/>
      <c r="X14" s="239"/>
      <c r="Y14" s="193"/>
      <c r="Z14" s="171"/>
      <c r="AA14" s="240"/>
      <c r="AB14" s="19"/>
      <c r="AC14" s="1430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s="20" customFormat="1" ht="18" customHeight="1">
      <c r="A15" s="1540"/>
      <c r="B15" s="1548"/>
      <c r="C15" s="105" t="s">
        <v>197</v>
      </c>
      <c r="D15" s="127" t="s">
        <v>250</v>
      </c>
      <c r="E15" s="278" t="s">
        <v>44</v>
      </c>
      <c r="F15" s="25">
        <v>2190</v>
      </c>
      <c r="G15" s="494"/>
      <c r="H15" s="116"/>
      <c r="I15" s="30"/>
      <c r="J15" s="31"/>
      <c r="K15" s="28"/>
      <c r="L15" s="37"/>
      <c r="M15" s="30"/>
      <c r="N15" s="31"/>
      <c r="O15" s="32"/>
      <c r="P15" s="34"/>
      <c r="Q15" s="271"/>
      <c r="R15" s="31"/>
      <c r="S15" s="1234"/>
      <c r="T15" s="281"/>
      <c r="U15" s="30"/>
      <c r="V15" s="31"/>
      <c r="W15" s="328"/>
      <c r="X15" s="122" t="s">
        <v>1035</v>
      </c>
      <c r="Y15" s="94"/>
      <c r="Z15" s="104">
        <v>990</v>
      </c>
      <c r="AA15" s="494"/>
      <c r="AB15" s="19"/>
      <c r="AC15" s="1430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20" customFormat="1" ht="18" customHeight="1">
      <c r="A16" s="1541"/>
      <c r="B16" s="167"/>
      <c r="C16" s="195"/>
      <c r="D16" s="342"/>
      <c r="E16" s="276"/>
      <c r="G16" s="353"/>
      <c r="H16" s="23"/>
      <c r="I16" s="24"/>
      <c r="J16" s="25"/>
      <c r="K16" s="27"/>
      <c r="L16" s="112"/>
      <c r="M16" s="24"/>
      <c r="N16" s="25"/>
      <c r="O16" s="27"/>
      <c r="P16" s="112"/>
      <c r="Q16" s="24"/>
      <c r="R16" s="25"/>
      <c r="S16" s="27"/>
      <c r="T16" s="283"/>
      <c r="U16" s="24"/>
      <c r="V16" s="25"/>
      <c r="W16" s="32"/>
      <c r="X16" s="126" t="s">
        <v>255</v>
      </c>
      <c r="Y16" s="24"/>
      <c r="Z16" s="25">
        <v>280</v>
      </c>
      <c r="AA16" s="495"/>
      <c r="AB16" s="13"/>
      <c r="AC16" s="1430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20" customFormat="1" ht="18" customHeight="1">
      <c r="A17" s="124" t="s">
        <v>241</v>
      </c>
      <c r="B17" s="182"/>
      <c r="C17" s="83">
        <f>F17+R17+V17+Z17</f>
        <v>9380</v>
      </c>
      <c r="D17" s="40" t="s">
        <v>243</v>
      </c>
      <c r="E17" s="272"/>
      <c r="F17" s="42">
        <f>SUM(F13:F15)</f>
        <v>6980</v>
      </c>
      <c r="G17" s="350">
        <f>SUM(G13:G15)</f>
        <v>0</v>
      </c>
      <c r="H17" s="123"/>
      <c r="I17" s="41"/>
      <c r="J17" s="42"/>
      <c r="K17" s="90"/>
      <c r="L17" s="92"/>
      <c r="M17" s="41"/>
      <c r="N17" s="42"/>
      <c r="O17" s="90"/>
      <c r="P17" s="40"/>
      <c r="Q17" s="41"/>
      <c r="R17" s="42">
        <f>SUM(R13:R15)</f>
        <v>0</v>
      </c>
      <c r="S17" s="348">
        <f>SUM(S13:S16)</f>
        <v>0</v>
      </c>
      <c r="T17" s="40" t="s">
        <v>243</v>
      </c>
      <c r="U17" s="41"/>
      <c r="V17" s="42">
        <f>SUM(V13:V16)</f>
        <v>150</v>
      </c>
      <c r="W17" s="350">
        <f>SUM(W13:W16)</f>
        <v>0</v>
      </c>
      <c r="X17" s="40" t="s">
        <v>243</v>
      </c>
      <c r="Y17" s="41"/>
      <c r="Z17" s="42">
        <f>SUM(Z13:Z16)</f>
        <v>2250</v>
      </c>
      <c r="AA17" s="350">
        <f>SUM(AA13:AA16)</f>
        <v>0</v>
      </c>
      <c r="AB17" s="13"/>
      <c r="AC17" s="1430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20" customFormat="1" ht="18" customHeight="1">
      <c r="A18" s="1536" t="s">
        <v>256</v>
      </c>
      <c r="B18" s="183"/>
      <c r="C18" s="128"/>
      <c r="D18" s="14" t="s">
        <v>412</v>
      </c>
      <c r="E18" s="269" t="s">
        <v>881</v>
      </c>
      <c r="F18" s="16">
        <v>3280</v>
      </c>
      <c r="G18" s="496"/>
      <c r="H18" s="122"/>
      <c r="I18" s="103"/>
      <c r="J18" s="104"/>
      <c r="K18" s="93"/>
      <c r="L18" s="267" t="s">
        <v>38</v>
      </c>
      <c r="M18" s="15"/>
      <c r="N18" s="16">
        <v>450</v>
      </c>
      <c r="O18" s="494"/>
      <c r="P18" s="82"/>
      <c r="Q18" s="15"/>
      <c r="R18" s="16"/>
      <c r="S18" s="17"/>
      <c r="T18" s="257" t="s">
        <v>932</v>
      </c>
      <c r="U18" s="15"/>
      <c r="V18" s="16">
        <v>430</v>
      </c>
      <c r="W18" s="496"/>
      <c r="X18" s="14" t="s">
        <v>273</v>
      </c>
      <c r="Y18" s="15"/>
      <c r="Z18" s="16">
        <v>1220</v>
      </c>
      <c r="AA18" s="496"/>
      <c r="AB18" s="13"/>
      <c r="AC18" s="1430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s="20" customFormat="1" ht="18" customHeight="1">
      <c r="A19" s="1537"/>
      <c r="B19" s="184"/>
      <c r="C19" s="137"/>
      <c r="D19" s="65" t="s">
        <v>413</v>
      </c>
      <c r="E19" s="270" t="s">
        <v>881</v>
      </c>
      <c r="F19" s="25">
        <v>4300</v>
      </c>
      <c r="G19" s="494"/>
      <c r="H19" s="97"/>
      <c r="I19" s="24"/>
      <c r="J19" s="25"/>
      <c r="K19" s="98"/>
      <c r="L19" s="33"/>
      <c r="M19" s="24"/>
      <c r="N19" s="25"/>
      <c r="O19" s="27"/>
      <c r="P19" s="33"/>
      <c r="Q19" s="24"/>
      <c r="R19" s="25"/>
      <c r="S19" s="27"/>
      <c r="T19" s="33"/>
      <c r="U19" s="24"/>
      <c r="V19" s="25"/>
      <c r="W19" s="27"/>
      <c r="X19" s="23" t="s">
        <v>5</v>
      </c>
      <c r="Y19" s="24"/>
      <c r="Z19" s="16">
        <v>160</v>
      </c>
      <c r="AA19" s="494"/>
      <c r="AB19" s="13"/>
      <c r="AC19" s="1430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s="20" customFormat="1" ht="18" customHeight="1">
      <c r="A20" s="1537"/>
      <c r="B20" s="184"/>
      <c r="C20" s="111"/>
      <c r="D20" s="23" t="s">
        <v>414</v>
      </c>
      <c r="E20" s="270" t="s">
        <v>44</v>
      </c>
      <c r="F20" s="25">
        <v>3550</v>
      </c>
      <c r="G20" s="494"/>
      <c r="H20" s="73"/>
      <c r="I20" s="15"/>
      <c r="J20" s="16"/>
      <c r="K20" s="17"/>
      <c r="L20" s="33"/>
      <c r="M20" s="24"/>
      <c r="N20" s="25"/>
      <c r="O20" s="27"/>
      <c r="P20" s="33"/>
      <c r="Q20" s="24"/>
      <c r="R20" s="25"/>
      <c r="S20" s="27"/>
      <c r="T20" s="33"/>
      <c r="U20" s="24"/>
      <c r="V20" s="25"/>
      <c r="W20" s="27"/>
      <c r="X20" s="23" t="s">
        <v>6</v>
      </c>
      <c r="Y20" s="24"/>
      <c r="Z20" s="16">
        <v>20</v>
      </c>
      <c r="AA20" s="494"/>
      <c r="AB20" s="13"/>
      <c r="AC20" s="1430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s="20" customFormat="1" ht="18" customHeight="1">
      <c r="A21" s="1537"/>
      <c r="B21" s="184"/>
      <c r="C21" s="111"/>
      <c r="D21" s="34"/>
      <c r="E21" s="270"/>
      <c r="F21" s="31"/>
      <c r="G21" s="328"/>
      <c r="H21" s="34"/>
      <c r="I21" s="30"/>
      <c r="J21" s="31"/>
      <c r="K21" s="32"/>
      <c r="L21" s="37"/>
      <c r="M21" s="30"/>
      <c r="N21" s="31"/>
      <c r="O21" s="32"/>
      <c r="P21" s="37"/>
      <c r="Q21" s="30"/>
      <c r="R21" s="31"/>
      <c r="S21" s="32"/>
      <c r="T21" s="37"/>
      <c r="U21" s="30"/>
      <c r="V21" s="31"/>
      <c r="W21" s="32"/>
      <c r="X21" s="37"/>
      <c r="Y21" s="30"/>
      <c r="Z21" s="31"/>
      <c r="AA21" s="32"/>
      <c r="AB21" s="13"/>
      <c r="AC21" s="1430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s="20" customFormat="1" ht="18" customHeight="1">
      <c r="A22" s="1537"/>
      <c r="B22" s="184"/>
      <c r="C22" s="131" t="s">
        <v>364</v>
      </c>
      <c r="D22" s="23" t="s">
        <v>260</v>
      </c>
      <c r="E22" s="270" t="s">
        <v>44</v>
      </c>
      <c r="F22" s="25">
        <v>460</v>
      </c>
      <c r="G22" s="494"/>
      <c r="H22" s="65"/>
      <c r="I22" s="24"/>
      <c r="J22" s="25"/>
      <c r="K22" s="27"/>
      <c r="L22" s="33"/>
      <c r="M22" s="24"/>
      <c r="N22" s="25"/>
      <c r="O22" s="27"/>
      <c r="P22" s="33"/>
      <c r="Q22" s="24"/>
      <c r="R22" s="25"/>
      <c r="S22" s="27"/>
      <c r="T22" s="33"/>
      <c r="U22" s="24"/>
      <c r="V22" s="25"/>
      <c r="W22" s="27"/>
      <c r="X22" s="33"/>
      <c r="Y22" s="24"/>
      <c r="Z22" s="25"/>
      <c r="AA22" s="27"/>
      <c r="AB22" s="13"/>
      <c r="AC22" s="1430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 s="20" customFormat="1" ht="18" customHeight="1">
      <c r="A23" s="1537"/>
      <c r="B23" s="184"/>
      <c r="C23" s="132"/>
      <c r="D23" s="23" t="s">
        <v>261</v>
      </c>
      <c r="E23" s="270" t="s">
        <v>44</v>
      </c>
      <c r="F23" s="25">
        <v>1890</v>
      </c>
      <c r="G23" s="494"/>
      <c r="H23" s="21"/>
      <c r="I23" s="103"/>
      <c r="J23" s="104"/>
      <c r="K23" s="93"/>
      <c r="L23" s="33"/>
      <c r="M23" s="24"/>
      <c r="N23" s="25"/>
      <c r="O23" s="27"/>
      <c r="P23" s="33"/>
      <c r="Q23" s="24"/>
      <c r="R23" s="25"/>
      <c r="S23" s="27"/>
      <c r="T23" s="33"/>
      <c r="U23" s="24"/>
      <c r="V23" s="25"/>
      <c r="W23" s="27"/>
      <c r="X23" s="23"/>
      <c r="Y23" s="24"/>
      <c r="Z23" s="25"/>
      <c r="AA23" s="27"/>
      <c r="AB23" s="13"/>
      <c r="AC23" s="1430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s="20" customFormat="1" ht="18" customHeight="1">
      <c r="A24" s="1538"/>
      <c r="B24" s="194"/>
      <c r="C24" s="125" t="s">
        <v>365</v>
      </c>
      <c r="D24" s="23" t="s">
        <v>264</v>
      </c>
      <c r="E24" s="271" t="s">
        <v>44</v>
      </c>
      <c r="F24" s="25">
        <v>480</v>
      </c>
      <c r="G24" s="495"/>
      <c r="H24" s="23"/>
      <c r="I24" s="24"/>
      <c r="J24" s="25"/>
      <c r="K24" s="27"/>
      <c r="L24" s="37"/>
      <c r="M24" s="30"/>
      <c r="N24" s="31"/>
      <c r="O24" s="32"/>
      <c r="P24" s="37"/>
      <c r="Q24" s="30"/>
      <c r="R24" s="31"/>
      <c r="S24" s="32"/>
      <c r="T24" s="37"/>
      <c r="U24" s="30"/>
      <c r="V24" s="31"/>
      <c r="W24" s="32"/>
      <c r="X24" s="34"/>
      <c r="Y24" s="30"/>
      <c r="Z24" s="31"/>
      <c r="AA24" s="32"/>
      <c r="AB24" s="13"/>
      <c r="AC24" s="1430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s="20" customFormat="1" ht="18" customHeight="1">
      <c r="A25" s="38" t="s">
        <v>188</v>
      </c>
      <c r="B25" s="87"/>
      <c r="C25" s="83">
        <f>F25+N25+V25+Z25</f>
        <v>16240</v>
      </c>
      <c r="D25" s="40" t="s">
        <v>240</v>
      </c>
      <c r="E25" s="150"/>
      <c r="F25" s="165">
        <f>SUM(F18:F24)</f>
        <v>13960</v>
      </c>
      <c r="G25" s="350">
        <f>SUM(G18:G24)</f>
        <v>0</v>
      </c>
      <c r="H25" s="91"/>
      <c r="I25" s="41"/>
      <c r="J25" s="42"/>
      <c r="K25" s="90"/>
      <c r="L25" s="40" t="s">
        <v>243</v>
      </c>
      <c r="M25" s="41"/>
      <c r="N25" s="42">
        <f>SUM(N18:N21)</f>
        <v>450</v>
      </c>
      <c r="O25" s="350">
        <f>SUM(O18:O21)</f>
        <v>0</v>
      </c>
      <c r="P25" s="92"/>
      <c r="Q25" s="41"/>
      <c r="R25" s="42"/>
      <c r="S25" s="90"/>
      <c r="T25" s="40" t="s">
        <v>243</v>
      </c>
      <c r="U25" s="41"/>
      <c r="V25" s="42">
        <f>SUM(V18:V21)</f>
        <v>430</v>
      </c>
      <c r="W25" s="350">
        <f>SUM(W18:W21)</f>
        <v>0</v>
      </c>
      <c r="X25" s="40" t="s">
        <v>243</v>
      </c>
      <c r="Y25" s="41"/>
      <c r="Z25" s="42">
        <f>SUM(Z18:Z21)</f>
        <v>1400</v>
      </c>
      <c r="AA25" s="350">
        <f>SUM(AA18:AA21)</f>
        <v>0</v>
      </c>
      <c r="AB25" s="13"/>
      <c r="AC25" s="1430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1:70" s="20" customFormat="1" ht="18" customHeight="1">
      <c r="A26" s="120"/>
      <c r="B26" s="120"/>
      <c r="C26" s="120"/>
      <c r="D26" s="52" t="s">
        <v>426</v>
      </c>
      <c r="E26" s="154"/>
      <c r="F26" s="178"/>
      <c r="G26" s="179"/>
      <c r="H26" s="180"/>
      <c r="I26" s="119"/>
      <c r="J26" s="120"/>
      <c r="K26" s="181"/>
      <c r="L26" s="177"/>
      <c r="M26" s="119"/>
      <c r="N26" s="120"/>
      <c r="O26" s="179"/>
      <c r="P26" s="46" t="s">
        <v>427</v>
      </c>
      <c r="Q26" s="119"/>
      <c r="R26" s="120"/>
      <c r="S26" s="181"/>
      <c r="T26" s="177"/>
      <c r="U26" s="119"/>
      <c r="V26" s="120"/>
      <c r="W26" s="179"/>
      <c r="X26" s="177"/>
      <c r="Y26" s="119"/>
      <c r="Z26" s="120"/>
      <c r="AA26" s="179"/>
      <c r="AB26" s="13"/>
      <c r="AC26" s="143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1:44" s="20" customFormat="1" ht="18" customHeight="1">
      <c r="A27" s="13"/>
      <c r="B27" s="13"/>
      <c r="C27" s="143"/>
      <c r="D27" s="52" t="s">
        <v>893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s="20" customFormat="1" ht="18" customHeight="1">
      <c r="A28" s="13"/>
      <c r="B28" s="13"/>
      <c r="C28" s="143"/>
      <c r="D28" s="52" t="s">
        <v>374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s="20" customFormat="1" ht="18" customHeight="1">
      <c r="A29" s="13"/>
      <c r="B29" s="13"/>
      <c r="C29" s="143"/>
      <c r="D29" s="327" t="s">
        <v>7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s="20" customFormat="1" ht="18" customHeight="1">
      <c r="A30" s="13"/>
      <c r="B30" s="13"/>
      <c r="C30" s="143"/>
      <c r="D30" s="327" t="s">
        <v>8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s="20" customFormat="1" ht="18" customHeight="1">
      <c r="A31" s="13"/>
      <c r="B31" s="13"/>
      <c r="C31" s="14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s="20" customFormat="1" ht="18" customHeight="1">
      <c r="A32" s="45"/>
      <c r="B32" s="45"/>
      <c r="C32" s="14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70" s="20" customFormat="1" ht="15" customHeight="1">
      <c r="A33" s="46"/>
      <c r="B33" s="46"/>
      <c r="E33" s="47"/>
      <c r="F33" s="46"/>
      <c r="G33" s="48"/>
      <c r="H33" s="46"/>
      <c r="I33" s="47"/>
      <c r="J33" s="46"/>
      <c r="K33" s="49"/>
      <c r="L33" s="46"/>
      <c r="M33" s="47"/>
      <c r="N33" s="46"/>
      <c r="O33" s="49"/>
      <c r="P33" s="46"/>
      <c r="Q33" s="47"/>
      <c r="R33" s="46"/>
      <c r="S33" s="49"/>
      <c r="T33" s="46"/>
      <c r="U33" s="47"/>
      <c r="V33" s="46"/>
      <c r="W33" s="49"/>
      <c r="X33" s="46"/>
      <c r="Y33" s="47"/>
      <c r="Z33" s="46"/>
      <c r="AA33" s="49"/>
      <c r="AB33" s="50"/>
      <c r="AC33" s="51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1:70" s="20" customFormat="1" ht="15" customHeight="1">
      <c r="A34" s="46"/>
      <c r="B34" s="46"/>
      <c r="E34" s="47"/>
      <c r="F34" s="46"/>
      <c r="G34" s="49"/>
      <c r="H34" s="46"/>
      <c r="I34" s="47"/>
      <c r="J34" s="46"/>
      <c r="K34" s="49"/>
      <c r="L34" s="46"/>
      <c r="M34" s="47"/>
      <c r="N34" s="46"/>
      <c r="O34" s="49"/>
      <c r="R34" s="46"/>
      <c r="S34" s="49"/>
      <c r="T34" s="46"/>
      <c r="U34" s="47"/>
      <c r="V34" s="46"/>
      <c r="W34" s="49"/>
      <c r="X34" s="46" t="s">
        <v>215</v>
      </c>
      <c r="Y34" s="47"/>
      <c r="Z34" s="46"/>
      <c r="AA34" s="49"/>
      <c r="AB34" s="50"/>
      <c r="AC34" s="51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1:70" s="20" customFormat="1" ht="15" customHeight="1">
      <c r="A35" s="46"/>
      <c r="B35" s="46"/>
      <c r="C35" s="53"/>
      <c r="E35" s="47"/>
      <c r="F35" s="46"/>
      <c r="G35" s="49"/>
      <c r="H35" s="46"/>
      <c r="I35" s="47"/>
      <c r="J35" s="46"/>
      <c r="K35" s="49"/>
      <c r="L35" s="46"/>
      <c r="M35" s="47"/>
      <c r="N35" s="46"/>
      <c r="O35" s="49"/>
      <c r="P35" s="46"/>
      <c r="Q35" s="47"/>
      <c r="R35" s="46"/>
      <c r="S35" s="49"/>
      <c r="T35" s="46"/>
      <c r="U35" s="47"/>
      <c r="V35" s="46"/>
      <c r="W35" s="49"/>
      <c r="Y35" s="47"/>
      <c r="Z35" s="46"/>
      <c r="AA35" s="49"/>
      <c r="AB35" s="50"/>
      <c r="AC35" s="51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1:70" s="20" customFormat="1" ht="15" customHeight="1">
      <c r="A36" s="46"/>
      <c r="B36" s="46"/>
      <c r="C36" s="54"/>
      <c r="D36" s="55"/>
      <c r="E36" s="47"/>
      <c r="F36" s="46"/>
      <c r="G36" s="56"/>
      <c r="H36" s="55"/>
      <c r="I36" s="57"/>
      <c r="J36" s="46"/>
      <c r="K36" s="56"/>
      <c r="L36" s="46"/>
      <c r="M36" s="47"/>
      <c r="N36" s="46"/>
      <c r="O36" s="48"/>
      <c r="P36" s="55"/>
      <c r="Q36" s="57"/>
      <c r="R36" s="46"/>
      <c r="S36" s="56"/>
      <c r="T36" s="55"/>
      <c r="U36" s="57"/>
      <c r="V36" s="46"/>
      <c r="W36" s="56"/>
      <c r="Y36" s="47"/>
      <c r="AA36" s="48"/>
      <c r="AB36" s="46"/>
      <c r="AC36" s="51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</row>
    <row r="37" spans="1:70" s="20" customFormat="1" ht="15" customHeight="1">
      <c r="A37" s="46"/>
      <c r="B37" s="46"/>
      <c r="C37" s="46"/>
      <c r="D37" s="46"/>
      <c r="E37" s="47"/>
      <c r="F37" s="46"/>
      <c r="G37" s="48"/>
      <c r="H37" s="46"/>
      <c r="I37" s="47"/>
      <c r="J37" s="46"/>
      <c r="K37" s="48"/>
      <c r="L37" s="46"/>
      <c r="M37" s="47"/>
      <c r="N37" s="46"/>
      <c r="O37" s="48"/>
      <c r="P37" s="46"/>
      <c r="Q37" s="47"/>
      <c r="R37" s="46"/>
      <c r="S37" s="48"/>
      <c r="T37" s="46"/>
      <c r="U37" s="47"/>
      <c r="V37" s="46"/>
      <c r="W37" s="48"/>
      <c r="X37" s="46"/>
      <c r="Y37" s="47"/>
      <c r="Z37" s="46"/>
      <c r="AA37" s="48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</row>
    <row r="38" spans="1:70" s="20" customFormat="1" ht="15" customHeight="1">
      <c r="A38" s="46"/>
      <c r="B38" s="46"/>
      <c r="C38" s="46"/>
      <c r="D38" s="46"/>
      <c r="E38" s="47"/>
      <c r="F38" s="46"/>
      <c r="G38" s="48"/>
      <c r="H38" s="46"/>
      <c r="I38" s="47"/>
      <c r="J38" s="46"/>
      <c r="K38" s="48"/>
      <c r="L38" s="46"/>
      <c r="M38" s="47"/>
      <c r="N38" s="46"/>
      <c r="O38" s="48"/>
      <c r="P38" s="46"/>
      <c r="Q38" s="47"/>
      <c r="R38" s="46"/>
      <c r="S38" s="48"/>
      <c r="T38" s="46"/>
      <c r="U38" s="47"/>
      <c r="V38" s="46"/>
      <c r="W38" s="48"/>
      <c r="X38" s="46"/>
      <c r="Y38" s="47"/>
      <c r="Z38" s="46"/>
      <c r="AA38" s="48"/>
      <c r="AB38" s="58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</row>
    <row r="39" spans="1:27" ht="16.5" customHeight="1">
      <c r="A39" s="46"/>
      <c r="B39" s="46"/>
      <c r="C39" s="46"/>
      <c r="D39" s="46"/>
      <c r="E39" s="47"/>
      <c r="F39" s="46"/>
      <c r="G39" s="59"/>
      <c r="H39" s="46"/>
      <c r="I39" s="47"/>
      <c r="J39" s="46"/>
      <c r="K39" s="59"/>
      <c r="L39" s="46"/>
      <c r="M39" s="47"/>
      <c r="N39" s="46"/>
      <c r="O39" s="59"/>
      <c r="P39" s="46"/>
      <c r="Q39" s="47"/>
      <c r="R39" s="46"/>
      <c r="S39" s="59"/>
      <c r="T39" s="46"/>
      <c r="U39" s="47"/>
      <c r="V39" s="46"/>
      <c r="W39" s="59"/>
      <c r="X39" s="46"/>
      <c r="Y39" s="47"/>
      <c r="Z39" s="46"/>
      <c r="AA39" s="59"/>
    </row>
    <row r="40" spans="1:27" ht="16.5" customHeight="1">
      <c r="A40" s="46"/>
      <c r="B40" s="46"/>
      <c r="C40" s="46"/>
      <c r="D40" s="46"/>
      <c r="E40" s="47"/>
      <c r="F40" s="46"/>
      <c r="G40" s="59"/>
      <c r="H40" s="46"/>
      <c r="I40" s="47"/>
      <c r="J40" s="46"/>
      <c r="K40" s="59"/>
      <c r="L40" s="46"/>
      <c r="M40" s="47"/>
      <c r="N40" s="46"/>
      <c r="O40" s="59"/>
      <c r="P40" s="46"/>
      <c r="Q40" s="47"/>
      <c r="R40" s="46"/>
      <c r="S40" s="59"/>
      <c r="T40" s="46"/>
      <c r="U40" s="47"/>
      <c r="V40" s="46"/>
      <c r="W40" s="59"/>
      <c r="X40" s="46"/>
      <c r="Y40" s="47"/>
      <c r="Z40" s="46"/>
      <c r="AA40" s="59"/>
    </row>
    <row r="41" spans="1:27" ht="16.5" customHeight="1">
      <c r="A41" s="46"/>
      <c r="B41" s="46"/>
      <c r="C41" s="46"/>
      <c r="D41" s="46"/>
      <c r="E41" s="47"/>
      <c r="F41" s="46"/>
      <c r="G41" s="59"/>
      <c r="H41" s="46"/>
      <c r="I41" s="47"/>
      <c r="J41" s="46"/>
      <c r="K41" s="59"/>
      <c r="L41" s="46"/>
      <c r="M41" s="47"/>
      <c r="N41" s="46"/>
      <c r="O41" s="59"/>
      <c r="P41" s="46"/>
      <c r="Q41" s="47"/>
      <c r="R41" s="46"/>
      <c r="S41" s="59"/>
      <c r="T41" s="46"/>
      <c r="U41" s="47"/>
      <c r="V41" s="46"/>
      <c r="W41" s="59"/>
      <c r="X41" s="46"/>
      <c r="Y41" s="47"/>
      <c r="Z41" s="46"/>
      <c r="AA41" s="59"/>
    </row>
    <row r="42" spans="1:27" ht="16.5" customHeight="1">
      <c r="A42" s="46"/>
      <c r="B42" s="46"/>
      <c r="C42" s="46"/>
      <c r="D42" s="46"/>
      <c r="E42" s="47"/>
      <c r="F42" s="46"/>
      <c r="G42" s="59"/>
      <c r="H42" s="46"/>
      <c r="I42" s="47"/>
      <c r="J42" s="46"/>
      <c r="K42" s="59"/>
      <c r="L42" s="46"/>
      <c r="M42" s="47"/>
      <c r="N42" s="46"/>
      <c r="O42" s="59"/>
      <c r="P42" s="46"/>
      <c r="Q42" s="47"/>
      <c r="R42" s="46"/>
      <c r="S42" s="59"/>
      <c r="T42" s="46"/>
      <c r="U42" s="47"/>
      <c r="V42" s="46"/>
      <c r="W42" s="59"/>
      <c r="X42" s="46"/>
      <c r="Y42" s="47"/>
      <c r="Z42" s="46"/>
      <c r="AA42" s="59"/>
    </row>
    <row r="43" spans="1:27" ht="12">
      <c r="A43" s="46"/>
      <c r="B43" s="46"/>
      <c r="C43" s="46"/>
      <c r="D43" s="46"/>
      <c r="E43" s="47"/>
      <c r="F43" s="46"/>
      <c r="G43" s="59"/>
      <c r="H43" s="46"/>
      <c r="I43" s="47"/>
      <c r="J43" s="46"/>
      <c r="K43" s="59"/>
      <c r="L43" s="46"/>
      <c r="M43" s="47"/>
      <c r="N43" s="46"/>
      <c r="O43" s="59"/>
      <c r="P43" s="46"/>
      <c r="Q43" s="47"/>
      <c r="R43" s="46"/>
      <c r="S43" s="59"/>
      <c r="T43" s="46"/>
      <c r="U43" s="47"/>
      <c r="V43" s="46"/>
      <c r="W43" s="59"/>
      <c r="X43" s="46"/>
      <c r="Y43" s="47"/>
      <c r="Z43" s="46"/>
      <c r="AA43" s="59"/>
    </row>
    <row r="44" spans="1:27" ht="12">
      <c r="A44" s="46"/>
      <c r="B44" s="46"/>
      <c r="C44" s="46"/>
      <c r="D44" s="46"/>
      <c r="F44" s="46"/>
      <c r="G44" s="59"/>
      <c r="H44" s="46"/>
      <c r="J44" s="46"/>
      <c r="K44" s="59"/>
      <c r="L44" s="46"/>
      <c r="N44" s="46"/>
      <c r="O44" s="59"/>
      <c r="P44" s="46"/>
      <c r="R44" s="46"/>
      <c r="S44" s="59"/>
      <c r="T44" s="46"/>
      <c r="V44" s="46"/>
      <c r="W44" s="59"/>
      <c r="X44" s="46"/>
      <c r="Z44" s="46"/>
      <c r="AA44" s="59"/>
    </row>
    <row r="45" spans="1:27" ht="12">
      <c r="A45" s="46"/>
      <c r="B45" s="46"/>
      <c r="C45" s="46"/>
      <c r="D45" s="46"/>
      <c r="F45" s="46"/>
      <c r="G45" s="59"/>
      <c r="H45" s="46"/>
      <c r="J45" s="46"/>
      <c r="K45" s="59"/>
      <c r="L45" s="46"/>
      <c r="N45" s="46"/>
      <c r="O45" s="59"/>
      <c r="P45" s="46"/>
      <c r="R45" s="46"/>
      <c r="S45" s="59"/>
      <c r="T45" s="46"/>
      <c r="V45" s="46"/>
      <c r="W45" s="59"/>
      <c r="X45" s="46"/>
      <c r="Z45" s="46"/>
      <c r="AA45" s="59"/>
    </row>
    <row r="46" spans="1:27" ht="12">
      <c r="A46" s="46"/>
      <c r="B46" s="46"/>
      <c r="C46" s="46"/>
      <c r="D46" s="46"/>
      <c r="F46" s="46"/>
      <c r="G46" s="59"/>
      <c r="H46" s="46"/>
      <c r="J46" s="46"/>
      <c r="K46" s="59"/>
      <c r="L46" s="46"/>
      <c r="N46" s="46"/>
      <c r="O46" s="59"/>
      <c r="P46" s="46"/>
      <c r="R46" s="46"/>
      <c r="S46" s="59"/>
      <c r="T46" s="46"/>
      <c r="V46" s="46"/>
      <c r="W46" s="59"/>
      <c r="X46" s="46"/>
      <c r="Z46" s="46"/>
      <c r="AA46" s="59"/>
    </row>
    <row r="47" spans="1:26" ht="11.25">
      <c r="A47" s="46"/>
      <c r="B47" s="46"/>
      <c r="C47" s="46"/>
      <c r="D47" s="46"/>
      <c r="F47" s="46"/>
      <c r="H47" s="46"/>
      <c r="J47" s="46"/>
      <c r="L47" s="46"/>
      <c r="N47" s="46"/>
      <c r="P47" s="46"/>
      <c r="R47" s="46"/>
      <c r="T47" s="46"/>
      <c r="V47" s="46"/>
      <c r="X47" s="46"/>
      <c r="Z47" s="46"/>
    </row>
    <row r="48" spans="1:26" ht="11.25">
      <c r="A48" s="46"/>
      <c r="B48" s="46"/>
      <c r="C48" s="46"/>
      <c r="D48" s="46"/>
      <c r="F48" s="46"/>
      <c r="H48" s="46"/>
      <c r="J48" s="46"/>
      <c r="L48" s="46"/>
      <c r="N48" s="46"/>
      <c r="P48" s="46"/>
      <c r="R48" s="46"/>
      <c r="T48" s="46"/>
      <c r="V48" s="46"/>
      <c r="X48" s="46"/>
      <c r="Z48" s="46"/>
    </row>
    <row r="58" spans="3:11" ht="11.25">
      <c r="C58" s="20"/>
      <c r="D58" s="20"/>
      <c r="E58" s="20"/>
      <c r="F58" s="20"/>
      <c r="G58" s="20"/>
      <c r="H58" s="20"/>
      <c r="I58" s="20"/>
      <c r="J58" s="20"/>
      <c r="K58" s="20"/>
    </row>
    <row r="59" spans="3:12" ht="11.25">
      <c r="C59" s="60"/>
      <c r="D59" s="60"/>
      <c r="E59" s="60"/>
      <c r="F59" s="60"/>
      <c r="G59" s="60"/>
      <c r="H59" s="60"/>
      <c r="I59" s="20"/>
      <c r="J59" s="20"/>
      <c r="K59" s="20"/>
      <c r="L59" s="20"/>
    </row>
  </sheetData>
  <sheetProtection/>
  <mergeCells count="24">
    <mergeCell ref="A18:A24"/>
    <mergeCell ref="A4:C4"/>
    <mergeCell ref="A13:A16"/>
    <mergeCell ref="B9:B11"/>
    <mergeCell ref="A9:A11"/>
    <mergeCell ref="B14:B15"/>
    <mergeCell ref="A5:C7"/>
    <mergeCell ref="T3:V3"/>
    <mergeCell ref="W1:AA1"/>
    <mergeCell ref="W2:AA3"/>
    <mergeCell ref="S1:S2"/>
    <mergeCell ref="N2:P3"/>
    <mergeCell ref="E1:I1"/>
    <mergeCell ref="O1:P1"/>
    <mergeCell ref="AC4:AC25"/>
    <mergeCell ref="A1:C1"/>
    <mergeCell ref="J1:M1"/>
    <mergeCell ref="A2:C2"/>
    <mergeCell ref="D2:I3"/>
    <mergeCell ref="J2:M3"/>
    <mergeCell ref="A3:C3"/>
    <mergeCell ref="Q2:R3"/>
    <mergeCell ref="Q1:R1"/>
    <mergeCell ref="T1:V2"/>
  </mergeCells>
  <conditionalFormatting sqref="G5:G6">
    <cfRule type="expression" priority="33" dxfId="0" stopIfTrue="1">
      <formula>F5&lt;G5</formula>
    </cfRule>
  </conditionalFormatting>
  <conditionalFormatting sqref="G9">
    <cfRule type="expression" priority="32" dxfId="0" stopIfTrue="1">
      <formula>F9&lt;G9</formula>
    </cfRule>
  </conditionalFormatting>
  <conditionalFormatting sqref="G10">
    <cfRule type="expression" priority="31" dxfId="0" stopIfTrue="1">
      <formula>F10&lt;G10</formula>
    </cfRule>
  </conditionalFormatting>
  <conditionalFormatting sqref="G11">
    <cfRule type="expression" priority="30" dxfId="0" stopIfTrue="1">
      <formula>F11&lt;G11</formula>
    </cfRule>
  </conditionalFormatting>
  <conditionalFormatting sqref="G13">
    <cfRule type="expression" priority="29" dxfId="0" stopIfTrue="1">
      <formula>F13&lt;G13</formula>
    </cfRule>
  </conditionalFormatting>
  <conditionalFormatting sqref="G14">
    <cfRule type="expression" priority="28" dxfId="0" stopIfTrue="1">
      <formula>F14&lt;G14</formula>
    </cfRule>
  </conditionalFormatting>
  <conditionalFormatting sqref="G15">
    <cfRule type="expression" priority="27" dxfId="0" stopIfTrue="1">
      <formula>F15&lt;G15</formula>
    </cfRule>
  </conditionalFormatting>
  <conditionalFormatting sqref="G19">
    <cfRule type="expression" priority="26" dxfId="0" stopIfTrue="1">
      <formula>F19&lt;G19</formula>
    </cfRule>
  </conditionalFormatting>
  <conditionalFormatting sqref="G20">
    <cfRule type="expression" priority="25" dxfId="0" stopIfTrue="1">
      <formula>F20&lt;G20</formula>
    </cfRule>
  </conditionalFormatting>
  <conditionalFormatting sqref="G21">
    <cfRule type="expression" priority="24" dxfId="0" stopIfTrue="1">
      <formula>F21&lt;G21</formula>
    </cfRule>
  </conditionalFormatting>
  <conditionalFormatting sqref="G22">
    <cfRule type="expression" priority="23" dxfId="0" stopIfTrue="1">
      <formula>F22&lt;G22</formula>
    </cfRule>
  </conditionalFormatting>
  <conditionalFormatting sqref="G23">
    <cfRule type="expression" priority="22" dxfId="0" stopIfTrue="1">
      <formula>F23&lt;G23</formula>
    </cfRule>
  </conditionalFormatting>
  <conditionalFormatting sqref="G24">
    <cfRule type="expression" priority="21" dxfId="0" stopIfTrue="1">
      <formula>F24&lt;G24</formula>
    </cfRule>
  </conditionalFormatting>
  <conditionalFormatting sqref="O5">
    <cfRule type="expression" priority="20" dxfId="0" stopIfTrue="1">
      <formula>N5&lt;O5</formula>
    </cfRule>
  </conditionalFormatting>
  <conditionalFormatting sqref="O18">
    <cfRule type="expression" priority="19" dxfId="0" stopIfTrue="1">
      <formula>N18&lt;O18</formula>
    </cfRule>
  </conditionalFormatting>
  <conditionalFormatting sqref="W5">
    <cfRule type="expression" priority="18" dxfId="0" stopIfTrue="1">
      <formula>V5&lt;W5</formula>
    </cfRule>
  </conditionalFormatting>
  <conditionalFormatting sqref="W13">
    <cfRule type="expression" priority="17" dxfId="0" stopIfTrue="1">
      <formula>V13&lt;W13</formula>
    </cfRule>
  </conditionalFormatting>
  <conditionalFormatting sqref="W15">
    <cfRule type="expression" priority="16" dxfId="0" stopIfTrue="1">
      <formula>V15&lt;W15</formula>
    </cfRule>
  </conditionalFormatting>
  <conditionalFormatting sqref="W18">
    <cfRule type="expression" priority="15" dxfId="0" stopIfTrue="1">
      <formula>V18&lt;W18</formula>
    </cfRule>
  </conditionalFormatting>
  <conditionalFormatting sqref="AA5">
    <cfRule type="expression" priority="14" dxfId="0" stopIfTrue="1">
      <formula>Z5&lt;AA5</formula>
    </cfRule>
  </conditionalFormatting>
  <conditionalFormatting sqref="AA9">
    <cfRule type="expression" priority="13" dxfId="0" stopIfTrue="1">
      <formula>Z9&lt;AA9</formula>
    </cfRule>
  </conditionalFormatting>
  <conditionalFormatting sqref="AA10">
    <cfRule type="expression" priority="12" dxfId="0" stopIfTrue="1">
      <formula>Z10&lt;AA10</formula>
    </cfRule>
  </conditionalFormatting>
  <conditionalFormatting sqref="AA11">
    <cfRule type="expression" priority="11" dxfId="0" stopIfTrue="1">
      <formula>Z11&lt;AA11</formula>
    </cfRule>
  </conditionalFormatting>
  <conditionalFormatting sqref="AA13">
    <cfRule type="expression" priority="10" dxfId="0" stopIfTrue="1">
      <formula>Z13&lt;AA13</formula>
    </cfRule>
  </conditionalFormatting>
  <conditionalFormatting sqref="AA15">
    <cfRule type="expression" priority="9" dxfId="0" stopIfTrue="1">
      <formula>Z15&lt;AA15</formula>
    </cfRule>
  </conditionalFormatting>
  <conditionalFormatting sqref="AA16">
    <cfRule type="expression" priority="8" dxfId="0" stopIfTrue="1">
      <formula>Z16&lt;AA16</formula>
    </cfRule>
  </conditionalFormatting>
  <conditionalFormatting sqref="AA18">
    <cfRule type="expression" priority="7" dxfId="0" stopIfTrue="1">
      <formula>Z18&lt;AA18</formula>
    </cfRule>
  </conditionalFormatting>
  <conditionalFormatting sqref="AA19">
    <cfRule type="expression" priority="6" dxfId="0" stopIfTrue="1">
      <formula>Z19&lt;AA19</formula>
    </cfRule>
  </conditionalFormatting>
  <conditionalFormatting sqref="AA20">
    <cfRule type="expression" priority="5" dxfId="0" stopIfTrue="1">
      <formula>Z20&lt;AA20</formula>
    </cfRule>
  </conditionalFormatting>
  <conditionalFormatting sqref="O6">
    <cfRule type="expression" priority="4" dxfId="0" stopIfTrue="1">
      <formula>N6&lt;O6</formula>
    </cfRule>
  </conditionalFormatting>
  <conditionalFormatting sqref="G18">
    <cfRule type="expression" priority="3" dxfId="0" stopIfTrue="1">
      <formula>F18&lt;G18</formula>
    </cfRule>
  </conditionalFormatting>
  <conditionalFormatting sqref="W17 W25 AA25 AA17 AA12 AA8 W8 O8 O25 G25 G17 G12 G8">
    <cfRule type="expression" priority="2" dxfId="0" stopIfTrue="1">
      <formula>F8&lt;G8</formula>
    </cfRule>
  </conditionalFormatting>
  <conditionalFormatting sqref="S17 S15">
    <cfRule type="expression" priority="1" dxfId="0" stopIfTrue="1">
      <formula>R15&lt;S15</formula>
    </cfRule>
  </conditionalFormatting>
  <printOptions/>
  <pageMargins left="0.5905511811023623" right="0.1968503937007874" top="0.3937007874015748" bottom="0.3937007874015748" header="0.5118110236220472" footer="0.5118110236220472"/>
  <pageSetup fitToHeight="1" fitToWidth="1" horizontalDpi="300" verticalDpi="300" orientation="landscape" paperSize="9" scale="96" r:id="rId1"/>
  <ignoredErrors>
    <ignoredError sqref="D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57"/>
  <sheetViews>
    <sheetView showGridLines="0" showZeros="0" zoomScalePageLayoutView="0" workbookViewId="0" topLeftCell="A1">
      <selection activeCell="C2" sqref="C2:H3"/>
    </sheetView>
  </sheetViews>
  <sheetFormatPr defaultColWidth="9.00390625" defaultRowHeight="13.5"/>
  <cols>
    <col min="1" max="1" width="3.375" style="2" customWidth="1"/>
    <col min="2" max="2" width="7.25390625" style="2" customWidth="1"/>
    <col min="3" max="3" width="7.125" style="2" customWidth="1"/>
    <col min="4" max="4" width="2.625" style="2" customWidth="1"/>
    <col min="5" max="5" width="4.875" style="2" customWidth="1"/>
    <col min="6" max="7" width="7.125" style="2" customWidth="1"/>
    <col min="8" max="8" width="1.625" style="2" customWidth="1"/>
    <col min="9" max="9" width="5.125" style="2" customWidth="1"/>
    <col min="10" max="11" width="7.125" style="2" customWidth="1"/>
    <col min="12" max="12" width="1.25" style="2" customWidth="1"/>
    <col min="13" max="13" width="5.125" style="2" customWidth="1"/>
    <col min="14" max="15" width="7.125" style="2" customWidth="1"/>
    <col min="16" max="16" width="1.25" style="2" customWidth="1"/>
    <col min="17" max="17" width="5.125" style="2" customWidth="1"/>
    <col min="18" max="19" width="7.125" style="2" customWidth="1"/>
    <col min="20" max="20" width="1.25" style="2" customWidth="1"/>
    <col min="21" max="21" width="5.125" style="2" customWidth="1"/>
    <col min="22" max="22" width="7.125" style="2" customWidth="1"/>
    <col min="23" max="23" width="8.875" style="2" customWidth="1"/>
    <col min="24" max="24" width="1.25" style="2" customWidth="1"/>
    <col min="25" max="25" width="5.125" style="2" customWidth="1"/>
    <col min="26" max="26" width="7.125" style="2" customWidth="1"/>
    <col min="27" max="27" width="0.5" style="2" customWidth="1"/>
    <col min="28" max="28" width="2.75390625" style="2" customWidth="1"/>
    <col min="29" max="29" width="3.00390625" style="2" customWidth="1"/>
    <col min="30" max="30" width="5.875" style="2" customWidth="1"/>
    <col min="31" max="31" width="3.375" style="2" customWidth="1"/>
    <col min="32" max="16384" width="9.00390625" style="2" customWidth="1"/>
  </cols>
  <sheetData>
    <row r="1" spans="1:27" ht="15" customHeight="1">
      <c r="A1" s="1530">
        <f>'青森市'!A1</f>
        <v>45383</v>
      </c>
      <c r="B1" s="1558"/>
      <c r="C1" s="518" t="s">
        <v>85</v>
      </c>
      <c r="D1" s="1407">
        <f>'青森市'!D1</f>
        <v>0</v>
      </c>
      <c r="E1" s="1407"/>
      <c r="F1" s="1407"/>
      <c r="G1" s="1407"/>
      <c r="H1" s="1489"/>
      <c r="I1" s="1496" t="s">
        <v>86</v>
      </c>
      <c r="J1" s="1497"/>
      <c r="K1" s="1497"/>
      <c r="L1" s="1498"/>
      <c r="M1" s="518" t="s">
        <v>357</v>
      </c>
      <c r="N1" s="1408">
        <f>'青森市'!N1</f>
        <v>0</v>
      </c>
      <c r="O1" s="1409"/>
      <c r="P1" s="1494" t="s">
        <v>88</v>
      </c>
      <c r="Q1" s="1508"/>
      <c r="R1" s="1494" t="s">
        <v>158</v>
      </c>
      <c r="S1" s="1499">
        <f>'青森市'!S1</f>
        <v>0</v>
      </c>
      <c r="T1" s="1500"/>
      <c r="U1" s="1501"/>
      <c r="V1" s="1394" t="s">
        <v>89</v>
      </c>
      <c r="W1" s="1395"/>
      <c r="X1" s="1395"/>
      <c r="Y1" s="1395"/>
      <c r="Z1" s="1396"/>
      <c r="AA1" s="1"/>
    </row>
    <row r="2" spans="1:28" ht="18" customHeight="1">
      <c r="A2" s="1532" t="s">
        <v>281</v>
      </c>
      <c r="B2" s="1559"/>
      <c r="C2" s="1403">
        <f>'青森市'!C2</f>
        <v>0</v>
      </c>
      <c r="D2" s="1404"/>
      <c r="E2" s="1404"/>
      <c r="F2" s="1404"/>
      <c r="G2" s="1404"/>
      <c r="H2" s="1404"/>
      <c r="I2" s="1512">
        <f>'青森市'!I2</f>
        <v>0</v>
      </c>
      <c r="J2" s="1513"/>
      <c r="K2" s="1513"/>
      <c r="L2" s="1514"/>
      <c r="M2" s="1491">
        <f>'青森市'!M2</f>
        <v>0</v>
      </c>
      <c r="N2" s="1492"/>
      <c r="O2" s="1493"/>
      <c r="P2" s="1504">
        <f>'青森市'!P2</f>
        <v>0</v>
      </c>
      <c r="Q2" s="1505"/>
      <c r="R2" s="1495"/>
      <c r="S2" s="1502"/>
      <c r="T2" s="1502"/>
      <c r="U2" s="1503"/>
      <c r="V2" s="1483">
        <f>'青森市'!V2</f>
        <v>0</v>
      </c>
      <c r="W2" s="1484"/>
      <c r="X2" s="1484"/>
      <c r="Y2" s="1484"/>
      <c r="Z2" s="1485"/>
      <c r="AA2" s="1"/>
      <c r="AB2" s="3">
        <v>4</v>
      </c>
    </row>
    <row r="3" spans="1:28" ht="18" customHeight="1">
      <c r="A3" s="1534" t="s">
        <v>282</v>
      </c>
      <c r="B3" s="1560"/>
      <c r="C3" s="1403"/>
      <c r="D3" s="1404"/>
      <c r="E3" s="1404"/>
      <c r="F3" s="1404"/>
      <c r="G3" s="1404"/>
      <c r="H3" s="1404"/>
      <c r="I3" s="1515"/>
      <c r="J3" s="1516"/>
      <c r="K3" s="1516"/>
      <c r="L3" s="1517"/>
      <c r="M3" s="1491"/>
      <c r="N3" s="1492"/>
      <c r="O3" s="1493"/>
      <c r="P3" s="1506"/>
      <c r="Q3" s="1507"/>
      <c r="R3" s="577" t="s">
        <v>283</v>
      </c>
      <c r="S3" s="1509">
        <f>F11+V11+Z11+F24+Z24+F17+Z17</f>
        <v>0</v>
      </c>
      <c r="T3" s="1510"/>
      <c r="U3" s="1511"/>
      <c r="V3" s="1486"/>
      <c r="W3" s="1487"/>
      <c r="X3" s="1487"/>
      <c r="Y3" s="1487"/>
      <c r="Z3" s="1488"/>
      <c r="AB3" s="5"/>
    </row>
    <row r="4" spans="1:32" ht="18.75" customHeight="1">
      <c r="A4" s="1481" t="s">
        <v>90</v>
      </c>
      <c r="B4" s="1482"/>
      <c r="C4" s="6" t="s">
        <v>284</v>
      </c>
      <c r="D4" s="7"/>
      <c r="E4" s="8" t="s">
        <v>91</v>
      </c>
      <c r="F4" s="9" t="s">
        <v>92</v>
      </c>
      <c r="G4" s="6" t="s">
        <v>284</v>
      </c>
      <c r="H4" s="7"/>
      <c r="I4" s="8" t="s">
        <v>91</v>
      </c>
      <c r="J4" s="9" t="s">
        <v>92</v>
      </c>
      <c r="K4" s="10" t="s">
        <v>201</v>
      </c>
      <c r="L4" s="7"/>
      <c r="M4" s="8" t="s">
        <v>91</v>
      </c>
      <c r="N4" s="9" t="s">
        <v>92</v>
      </c>
      <c r="O4" s="11" t="s">
        <v>285</v>
      </c>
      <c r="P4" s="7"/>
      <c r="Q4" s="8" t="s">
        <v>91</v>
      </c>
      <c r="R4" s="9" t="s">
        <v>92</v>
      </c>
      <c r="S4" s="11" t="s">
        <v>286</v>
      </c>
      <c r="T4" s="7"/>
      <c r="U4" s="8" t="s">
        <v>91</v>
      </c>
      <c r="V4" s="9" t="s">
        <v>92</v>
      </c>
      <c r="W4" s="11" t="s">
        <v>287</v>
      </c>
      <c r="X4" s="7"/>
      <c r="Y4" s="8" t="s">
        <v>91</v>
      </c>
      <c r="Z4" s="9" t="s">
        <v>92</v>
      </c>
      <c r="AA4" s="12"/>
      <c r="AB4" s="1430" t="s">
        <v>417</v>
      </c>
      <c r="AF4" s="13"/>
    </row>
    <row r="5" spans="1:69" s="20" customFormat="1" ht="18" customHeight="1">
      <c r="A5" s="1561" t="s">
        <v>266</v>
      </c>
      <c r="B5" s="129" t="s">
        <v>269</v>
      </c>
      <c r="C5" s="14" t="s">
        <v>1032</v>
      </c>
      <c r="D5" s="270" t="s">
        <v>44</v>
      </c>
      <c r="E5" s="16">
        <v>3140</v>
      </c>
      <c r="F5" s="494"/>
      <c r="G5" s="14"/>
      <c r="H5" s="15"/>
      <c r="I5" s="16"/>
      <c r="J5" s="17"/>
      <c r="K5" s="14"/>
      <c r="L5" s="15"/>
      <c r="M5" s="16"/>
      <c r="N5" s="17"/>
      <c r="O5" s="14"/>
      <c r="P5" s="15"/>
      <c r="Q5" s="16"/>
      <c r="R5" s="17"/>
      <c r="S5" s="257"/>
      <c r="T5" s="15"/>
      <c r="U5" s="16"/>
      <c r="V5" s="494"/>
      <c r="W5" s="14" t="s">
        <v>257</v>
      </c>
      <c r="X5" s="15"/>
      <c r="Y5" s="16">
        <v>560</v>
      </c>
      <c r="Z5" s="494"/>
      <c r="AA5" s="19"/>
      <c r="AB5" s="1430"/>
      <c r="AC5" s="2"/>
      <c r="AD5" s="13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s="20" customFormat="1" ht="18" customHeight="1">
      <c r="A6" s="1562"/>
      <c r="B6" s="107" t="s">
        <v>270</v>
      </c>
      <c r="C6" s="81" t="s">
        <v>1033</v>
      </c>
      <c r="D6" s="270" t="s">
        <v>44</v>
      </c>
      <c r="E6" s="16">
        <v>2620</v>
      </c>
      <c r="F6" s="494"/>
      <c r="G6" s="23"/>
      <c r="H6" s="24"/>
      <c r="I6" s="25"/>
      <c r="J6" s="27"/>
      <c r="K6" s="33"/>
      <c r="L6" s="24"/>
      <c r="M6" s="25"/>
      <c r="N6" s="27"/>
      <c r="O6" s="33"/>
      <c r="P6" s="24"/>
      <c r="Q6" s="25"/>
      <c r="R6" s="27"/>
      <c r="S6" s="33"/>
      <c r="T6" s="24"/>
      <c r="U6" s="25"/>
      <c r="V6" s="27"/>
      <c r="W6" s="81" t="s">
        <v>258</v>
      </c>
      <c r="X6" s="24"/>
      <c r="Y6" s="16">
        <v>220</v>
      </c>
      <c r="Z6" s="494"/>
      <c r="AA6" s="26"/>
      <c r="AB6" s="1430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1:69" s="20" customFormat="1" ht="18" customHeight="1">
      <c r="A7" s="1562"/>
      <c r="B7" s="130"/>
      <c r="C7" s="23" t="s">
        <v>259</v>
      </c>
      <c r="D7" s="270" t="s">
        <v>44</v>
      </c>
      <c r="E7" s="25">
        <v>940</v>
      </c>
      <c r="F7" s="494"/>
      <c r="G7" s="23"/>
      <c r="H7" s="24"/>
      <c r="I7" s="25"/>
      <c r="J7" s="27"/>
      <c r="K7" s="33"/>
      <c r="L7" s="24"/>
      <c r="M7" s="25"/>
      <c r="N7" s="27"/>
      <c r="O7" s="33"/>
      <c r="P7" s="24"/>
      <c r="Q7" s="25"/>
      <c r="R7" s="27"/>
      <c r="S7" s="33"/>
      <c r="T7" s="24"/>
      <c r="U7" s="25"/>
      <c r="V7" s="27"/>
      <c r="W7" s="33"/>
      <c r="X7" s="24"/>
      <c r="Y7" s="25"/>
      <c r="Z7" s="27"/>
      <c r="AA7" s="26"/>
      <c r="AB7" s="1430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s="20" customFormat="1" ht="18" customHeight="1">
      <c r="A8" s="1562"/>
      <c r="B8" s="131" t="s">
        <v>271</v>
      </c>
      <c r="C8" s="23" t="s">
        <v>262</v>
      </c>
      <c r="D8" s="271" t="s">
        <v>44</v>
      </c>
      <c r="E8" s="25">
        <v>610</v>
      </c>
      <c r="F8" s="494"/>
      <c r="G8" s="33"/>
      <c r="H8" s="24"/>
      <c r="I8" s="25"/>
      <c r="J8" s="27"/>
      <c r="K8" s="37"/>
      <c r="L8" s="30"/>
      <c r="M8" s="31"/>
      <c r="N8" s="32"/>
      <c r="O8" s="37"/>
      <c r="P8" s="30"/>
      <c r="Q8" s="31"/>
      <c r="R8" s="32"/>
      <c r="S8" s="37"/>
      <c r="T8" s="30"/>
      <c r="U8" s="31"/>
      <c r="V8" s="32"/>
      <c r="W8" s="37"/>
      <c r="X8" s="30"/>
      <c r="Y8" s="31"/>
      <c r="Z8" s="32"/>
      <c r="AA8" s="19"/>
      <c r="AB8" s="1430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s="20" customFormat="1" ht="18" customHeight="1">
      <c r="A9" s="1562"/>
      <c r="B9" s="132"/>
      <c r="C9" s="23" t="s">
        <v>263</v>
      </c>
      <c r="D9" s="271" t="s">
        <v>44</v>
      </c>
      <c r="E9" s="25">
        <v>1430</v>
      </c>
      <c r="F9" s="494"/>
      <c r="G9" s="33"/>
      <c r="H9" s="24"/>
      <c r="I9" s="25"/>
      <c r="J9" s="27"/>
      <c r="K9" s="37"/>
      <c r="L9" s="30"/>
      <c r="M9" s="31"/>
      <c r="N9" s="32"/>
      <c r="O9" s="37"/>
      <c r="P9" s="30"/>
      <c r="Q9" s="31"/>
      <c r="R9" s="32"/>
      <c r="S9" s="37"/>
      <c r="T9" s="30"/>
      <c r="U9" s="31"/>
      <c r="V9" s="32"/>
      <c r="W9" s="23" t="s">
        <v>9</v>
      </c>
      <c r="X9" s="30"/>
      <c r="Y9" s="31">
        <v>40</v>
      </c>
      <c r="Z9" s="494"/>
      <c r="AA9" s="26"/>
      <c r="AB9" s="1430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9" s="20" customFormat="1" ht="18" customHeight="1">
      <c r="A10" s="1563"/>
      <c r="B10" s="125" t="s">
        <v>272</v>
      </c>
      <c r="C10" s="23" t="s">
        <v>265</v>
      </c>
      <c r="D10" s="271" t="s">
        <v>44</v>
      </c>
      <c r="E10" s="25">
        <v>710</v>
      </c>
      <c r="F10" s="495"/>
      <c r="G10" s="38"/>
      <c r="H10" s="101"/>
      <c r="I10" s="102"/>
      <c r="J10" s="84"/>
      <c r="K10" s="37"/>
      <c r="L10" s="30"/>
      <c r="M10" s="31"/>
      <c r="N10" s="32"/>
      <c r="O10" s="37"/>
      <c r="P10" s="30"/>
      <c r="Q10" s="31"/>
      <c r="R10" s="32"/>
      <c r="S10" s="37"/>
      <c r="T10" s="30"/>
      <c r="U10" s="31"/>
      <c r="V10" s="32"/>
      <c r="W10" s="23"/>
      <c r="X10" s="30"/>
      <c r="Y10" s="31"/>
      <c r="Z10" s="32"/>
      <c r="AA10" s="19"/>
      <c r="AB10" s="1430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9" s="20" customFormat="1" ht="18" customHeight="1">
      <c r="A11" s="38" t="s">
        <v>242</v>
      </c>
      <c r="B11" s="110">
        <f>E11+U11+Y11</f>
        <v>10270</v>
      </c>
      <c r="C11" s="40" t="s">
        <v>240</v>
      </c>
      <c r="D11" s="272"/>
      <c r="E11" s="165">
        <f>SUM(E5:E10)</f>
        <v>9450</v>
      </c>
      <c r="F11" s="350">
        <f>SUM(F5:F10)</f>
        <v>0</v>
      </c>
      <c r="G11" s="40"/>
      <c r="H11" s="41"/>
      <c r="I11" s="42">
        <f>SUM(I5:I10)</f>
        <v>0</v>
      </c>
      <c r="J11" s="43"/>
      <c r="K11" s="40"/>
      <c r="L11" s="41"/>
      <c r="M11" s="42">
        <f>SUM(M5:M10)</f>
        <v>0</v>
      </c>
      <c r="N11" s="43">
        <f>SUM(N5)</f>
        <v>0</v>
      </c>
      <c r="O11" s="40"/>
      <c r="P11" s="41"/>
      <c r="Q11" s="42">
        <f>SUM(Q5:Q10)</f>
        <v>0</v>
      </c>
      <c r="R11" s="43">
        <f>SUM(R5:R10)</f>
        <v>0</v>
      </c>
      <c r="S11" s="40"/>
      <c r="T11" s="41"/>
      <c r="U11" s="42">
        <f>SUM(U5:U10)</f>
        <v>0</v>
      </c>
      <c r="V11" s="348">
        <f>SUM(V5:V10)</f>
        <v>0</v>
      </c>
      <c r="W11" s="44" t="s">
        <v>205</v>
      </c>
      <c r="X11" s="41"/>
      <c r="Y11" s="42">
        <f>SUM(Y5:Y10)</f>
        <v>820</v>
      </c>
      <c r="Z11" s="350">
        <f>SUM(Z5:Z10)</f>
        <v>0</v>
      </c>
      <c r="AA11" s="13"/>
      <c r="AB11" s="1430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s="20" customFormat="1" ht="18" customHeight="1">
      <c r="A12" s="1539" t="s">
        <v>366</v>
      </c>
      <c r="B12" s="174" t="s">
        <v>360</v>
      </c>
      <c r="C12" s="80" t="s">
        <v>288</v>
      </c>
      <c r="D12" s="273" t="s">
        <v>44</v>
      </c>
      <c r="E12" s="78">
        <v>3640</v>
      </c>
      <c r="F12" s="496"/>
      <c r="G12" s="79"/>
      <c r="H12" s="77"/>
      <c r="I12" s="78"/>
      <c r="J12" s="35"/>
      <c r="K12" s="14"/>
      <c r="L12" s="15"/>
      <c r="M12" s="16"/>
      <c r="N12" s="17"/>
      <c r="O12" s="14"/>
      <c r="P12" s="15"/>
      <c r="Q12" s="16"/>
      <c r="R12" s="18"/>
      <c r="S12" s="284"/>
      <c r="T12" s="15"/>
      <c r="U12" s="16"/>
      <c r="V12" s="17"/>
      <c r="W12" s="80" t="s">
        <v>288</v>
      </c>
      <c r="X12" s="15"/>
      <c r="Y12" s="16">
        <v>120</v>
      </c>
      <c r="Z12" s="496"/>
      <c r="AA12" s="13"/>
      <c r="AB12" s="1430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s="20" customFormat="1" ht="18" customHeight="1">
      <c r="A13" s="1540"/>
      <c r="B13" s="105" t="s">
        <v>368</v>
      </c>
      <c r="C13" s="1564" t="s">
        <v>289</v>
      </c>
      <c r="D13" s="1566" t="s">
        <v>44</v>
      </c>
      <c r="E13" s="1568">
        <v>2200</v>
      </c>
      <c r="F13" s="1570"/>
      <c r="G13" s="114"/>
      <c r="H13" s="103"/>
      <c r="I13" s="104"/>
      <c r="J13" s="93"/>
      <c r="K13" s="34"/>
      <c r="L13" s="30"/>
      <c r="M13" s="31"/>
      <c r="N13" s="32"/>
      <c r="O13" s="34"/>
      <c r="P13" s="30"/>
      <c r="Q13" s="31"/>
      <c r="R13" s="117"/>
      <c r="S13" s="34"/>
      <c r="T13" s="30"/>
      <c r="U13" s="31"/>
      <c r="V13" s="93"/>
      <c r="W13" s="121" t="s">
        <v>289</v>
      </c>
      <c r="X13" s="24"/>
      <c r="Y13" s="25">
        <v>50</v>
      </c>
      <c r="Z13" s="494"/>
      <c r="AA13" s="13"/>
      <c r="AB13" s="1430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s="20" customFormat="1" ht="18" customHeight="1">
      <c r="A14" s="1540"/>
      <c r="B14" s="173" t="s">
        <v>278</v>
      </c>
      <c r="C14" s="1565"/>
      <c r="D14" s="1567"/>
      <c r="E14" s="1569"/>
      <c r="F14" s="1571"/>
      <c r="G14" s="114"/>
      <c r="H14" s="103"/>
      <c r="I14" s="104"/>
      <c r="J14" s="93"/>
      <c r="K14" s="14"/>
      <c r="L14" s="15"/>
      <c r="M14" s="16"/>
      <c r="N14" s="17"/>
      <c r="O14" s="14"/>
      <c r="P14" s="15"/>
      <c r="Q14" s="16"/>
      <c r="R14" s="18"/>
      <c r="S14" s="14"/>
      <c r="T14" s="15"/>
      <c r="U14" s="16"/>
      <c r="V14" s="93"/>
      <c r="W14" s="113" t="s">
        <v>279</v>
      </c>
      <c r="X14" s="103"/>
      <c r="Y14" s="104">
        <v>50</v>
      </c>
      <c r="Z14" s="494"/>
      <c r="AA14" s="13"/>
      <c r="AB14" s="1430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1:69" s="20" customFormat="1" ht="18" customHeight="1">
      <c r="A15" s="1540"/>
      <c r="B15" s="105" t="s">
        <v>369</v>
      </c>
      <c r="C15" s="121" t="s">
        <v>290</v>
      </c>
      <c r="D15" s="270" t="s">
        <v>44</v>
      </c>
      <c r="E15" s="25">
        <v>1090</v>
      </c>
      <c r="F15" s="494"/>
      <c r="G15" s="23"/>
      <c r="H15" s="24"/>
      <c r="I15" s="25"/>
      <c r="J15" s="27"/>
      <c r="K15" s="112"/>
      <c r="L15" s="24"/>
      <c r="M15" s="25"/>
      <c r="N15" s="27"/>
      <c r="O15" s="112"/>
      <c r="P15" s="24"/>
      <c r="Q15" s="25"/>
      <c r="R15" s="28"/>
      <c r="S15" s="112"/>
      <c r="T15" s="24"/>
      <c r="U15" s="25"/>
      <c r="V15" s="27"/>
      <c r="W15" s="121" t="s">
        <v>290</v>
      </c>
      <c r="X15" s="24"/>
      <c r="Y15" s="25">
        <v>50</v>
      </c>
      <c r="Z15" s="494"/>
      <c r="AA15" s="13"/>
      <c r="AB15" s="1430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s="20" customFormat="1" ht="18" customHeight="1">
      <c r="A16" s="1541"/>
      <c r="B16" s="105" t="s">
        <v>370</v>
      </c>
      <c r="C16" s="122" t="s">
        <v>291</v>
      </c>
      <c r="D16" s="274" t="s">
        <v>44</v>
      </c>
      <c r="E16" s="104">
        <v>1200</v>
      </c>
      <c r="F16" s="495"/>
      <c r="G16" s="122"/>
      <c r="H16" s="103"/>
      <c r="I16" s="104"/>
      <c r="J16" s="93"/>
      <c r="K16" s="122"/>
      <c r="L16" s="103"/>
      <c r="M16" s="104"/>
      <c r="N16" s="93"/>
      <c r="O16" s="122"/>
      <c r="P16" s="103"/>
      <c r="Q16" s="104"/>
      <c r="R16" s="115"/>
      <c r="S16" s="122"/>
      <c r="T16" s="103"/>
      <c r="U16" s="104"/>
      <c r="V16" s="93"/>
      <c r="W16" s="122" t="s">
        <v>291</v>
      </c>
      <c r="X16" s="103"/>
      <c r="Y16" s="104">
        <v>50</v>
      </c>
      <c r="Z16" s="495"/>
      <c r="AA16" s="13"/>
      <c r="AB16" s="1430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s="20" customFormat="1" ht="18" customHeight="1">
      <c r="A17" s="142" t="s">
        <v>367</v>
      </c>
      <c r="B17" s="201">
        <f>E17+Y17</f>
        <v>8450</v>
      </c>
      <c r="C17" s="40" t="s">
        <v>82</v>
      </c>
      <c r="D17" s="272"/>
      <c r="E17" s="165">
        <f>SUM(E12:E16)</f>
        <v>8130</v>
      </c>
      <c r="F17" s="350">
        <f>SUM(F12:F16)</f>
        <v>0</v>
      </c>
      <c r="G17" s="91"/>
      <c r="H17" s="88"/>
      <c r="I17" s="89"/>
      <c r="J17" s="90"/>
      <c r="K17" s="91"/>
      <c r="L17" s="88"/>
      <c r="M17" s="89"/>
      <c r="N17" s="90"/>
      <c r="O17" s="91"/>
      <c r="P17" s="88"/>
      <c r="Q17" s="89"/>
      <c r="R17" s="172"/>
      <c r="S17" s="40"/>
      <c r="T17" s="41"/>
      <c r="U17" s="42"/>
      <c r="V17" s="43"/>
      <c r="W17" s="40" t="s">
        <v>82</v>
      </c>
      <c r="X17" s="41"/>
      <c r="Y17" s="42">
        <f>SUM(Y12:Y16)</f>
        <v>320</v>
      </c>
      <c r="Z17" s="350">
        <f>SUM(Z12:Z16)</f>
        <v>0</v>
      </c>
      <c r="AA17" s="13"/>
      <c r="AB17" s="1430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s="20" customFormat="1" ht="18" customHeight="1">
      <c r="A18" s="1539" t="s">
        <v>296</v>
      </c>
      <c r="B18" s="185"/>
      <c r="C18" s="122" t="s">
        <v>276</v>
      </c>
      <c r="D18" s="274"/>
      <c r="E18" s="104"/>
      <c r="F18" s="93"/>
      <c r="G18" s="14"/>
      <c r="H18" s="15"/>
      <c r="I18" s="16"/>
      <c r="J18" s="17"/>
      <c r="K18" s="82"/>
      <c r="L18" s="15"/>
      <c r="M18" s="16"/>
      <c r="N18" s="17"/>
      <c r="O18" s="14"/>
      <c r="P18" s="15"/>
      <c r="Q18" s="16"/>
      <c r="R18" s="18"/>
      <c r="S18" s="14"/>
      <c r="T18" s="15"/>
      <c r="U18" s="16"/>
      <c r="V18" s="17"/>
      <c r="W18" s="118" t="s">
        <v>277</v>
      </c>
      <c r="X18" s="69"/>
      <c r="Y18" s="70"/>
      <c r="Z18" s="18"/>
      <c r="AA18" s="13"/>
      <c r="AB18" s="1430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s="20" customFormat="1" ht="18" customHeight="1">
      <c r="A19" s="1540"/>
      <c r="B19" s="107" t="s">
        <v>297</v>
      </c>
      <c r="C19" s="34" t="s">
        <v>292</v>
      </c>
      <c r="D19" s="271" t="s">
        <v>44</v>
      </c>
      <c r="E19" s="31">
        <v>440</v>
      </c>
      <c r="F19" s="494"/>
      <c r="G19" s="116"/>
      <c r="H19" s="30"/>
      <c r="I19" s="31"/>
      <c r="J19" s="93"/>
      <c r="K19" s="37"/>
      <c r="L19" s="30"/>
      <c r="M19" s="31"/>
      <c r="N19" s="32"/>
      <c r="O19" s="34"/>
      <c r="P19" s="30"/>
      <c r="Q19" s="31"/>
      <c r="R19" s="117"/>
      <c r="S19" s="34"/>
      <c r="T19" s="30"/>
      <c r="U19" s="31"/>
      <c r="V19" s="93"/>
      <c r="W19" s="127"/>
      <c r="X19" s="119"/>
      <c r="Y19" s="120"/>
      <c r="Z19" s="115"/>
      <c r="AA19" s="13"/>
      <c r="AB19" s="1430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1:69" s="20" customFormat="1" ht="18" customHeight="1">
      <c r="A20" s="1540"/>
      <c r="B20" s="108"/>
      <c r="C20" s="121" t="s">
        <v>394</v>
      </c>
      <c r="D20" s="270" t="s">
        <v>44</v>
      </c>
      <c r="E20" s="25">
        <v>2460</v>
      </c>
      <c r="F20" s="494"/>
      <c r="G20" s="23"/>
      <c r="H20" s="24"/>
      <c r="I20" s="25"/>
      <c r="J20" s="27"/>
      <c r="K20" s="33"/>
      <c r="L20" s="24"/>
      <c r="M20" s="25"/>
      <c r="N20" s="27"/>
      <c r="O20" s="33"/>
      <c r="P20" s="24"/>
      <c r="Q20" s="25"/>
      <c r="R20" s="27"/>
      <c r="S20" s="23"/>
      <c r="T20" s="24"/>
      <c r="U20" s="25"/>
      <c r="V20" s="27"/>
      <c r="W20" s="121" t="s">
        <v>394</v>
      </c>
      <c r="X20" s="24"/>
      <c r="Y20" s="72">
        <v>140</v>
      </c>
      <c r="Z20" s="501"/>
      <c r="AA20" s="13"/>
      <c r="AB20" s="1430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1:69" s="20" customFormat="1" ht="18" customHeight="1">
      <c r="A21" s="1540"/>
      <c r="B21" s="131" t="s">
        <v>298</v>
      </c>
      <c r="C21" s="14" t="s">
        <v>293</v>
      </c>
      <c r="D21" s="269" t="s">
        <v>44</v>
      </c>
      <c r="E21" s="16">
        <v>820</v>
      </c>
      <c r="F21" s="494"/>
      <c r="G21" s="14"/>
      <c r="H21" s="15"/>
      <c r="I21" s="16"/>
      <c r="J21" s="17"/>
      <c r="K21" s="14"/>
      <c r="L21" s="15"/>
      <c r="M21" s="16"/>
      <c r="N21" s="17"/>
      <c r="O21" s="14"/>
      <c r="P21" s="15"/>
      <c r="Q21" s="16"/>
      <c r="R21" s="17"/>
      <c r="S21" s="14"/>
      <c r="T21" s="15"/>
      <c r="U21" s="16"/>
      <c r="V21" s="17"/>
      <c r="W21" s="127"/>
      <c r="X21" s="69"/>
      <c r="Y21" s="70"/>
      <c r="Z21" s="76"/>
      <c r="AA21" s="13"/>
      <c r="AB21" s="1430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s="20" customFormat="1" ht="18" customHeight="1">
      <c r="A22" s="1540"/>
      <c r="B22" s="145"/>
      <c r="C22" s="34" t="s">
        <v>294</v>
      </c>
      <c r="D22" s="269" t="s">
        <v>44</v>
      </c>
      <c r="E22" s="31">
        <v>810</v>
      </c>
      <c r="F22" s="494"/>
      <c r="G22" s="34"/>
      <c r="H22" s="30"/>
      <c r="I22" s="31"/>
      <c r="J22" s="93"/>
      <c r="K22" s="34"/>
      <c r="L22" s="30"/>
      <c r="M22" s="31"/>
      <c r="N22" s="32"/>
      <c r="O22" s="34"/>
      <c r="P22" s="30"/>
      <c r="Q22" s="31"/>
      <c r="R22" s="32"/>
      <c r="S22" s="34"/>
      <c r="T22" s="30"/>
      <c r="U22" s="31"/>
      <c r="V22" s="32"/>
      <c r="W22" s="34" t="s">
        <v>294</v>
      </c>
      <c r="X22" s="94"/>
      <c r="Y22" s="301">
        <v>70</v>
      </c>
      <c r="Z22" s="494"/>
      <c r="AA22" s="13"/>
      <c r="AB22" s="1430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69" s="20" customFormat="1" ht="18" customHeight="1">
      <c r="A23" s="1541"/>
      <c r="B23" s="105" t="s">
        <v>299</v>
      </c>
      <c r="C23" s="140" t="s">
        <v>295</v>
      </c>
      <c r="D23" s="271" t="s">
        <v>44</v>
      </c>
      <c r="E23" s="31">
        <v>480</v>
      </c>
      <c r="F23" s="495"/>
      <c r="G23" s="34"/>
      <c r="H23" s="30"/>
      <c r="I23" s="31"/>
      <c r="J23" s="32"/>
      <c r="K23" s="141"/>
      <c r="L23" s="30"/>
      <c r="M23" s="31"/>
      <c r="N23" s="32"/>
      <c r="O23" s="141"/>
      <c r="P23" s="30"/>
      <c r="Q23" s="31"/>
      <c r="R23" s="32"/>
      <c r="S23" s="141"/>
      <c r="T23" s="30"/>
      <c r="U23" s="31"/>
      <c r="V23" s="32"/>
      <c r="W23" s="140"/>
      <c r="X23" s="30"/>
      <c r="Y23" s="31"/>
      <c r="Z23" s="32"/>
      <c r="AA23" s="13"/>
      <c r="AB23" s="1430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69" s="20" customFormat="1" ht="18" customHeight="1">
      <c r="A24" s="142" t="s">
        <v>188</v>
      </c>
      <c r="B24" s="83">
        <f>E24+Y24</f>
        <v>5220</v>
      </c>
      <c r="C24" s="40" t="s">
        <v>157</v>
      </c>
      <c r="D24" s="41"/>
      <c r="E24" s="42">
        <f>SUM(E18:E23)</f>
        <v>5010</v>
      </c>
      <c r="F24" s="350">
        <f>SUM(F18:F23)</f>
        <v>0</v>
      </c>
      <c r="G24" s="123"/>
      <c r="H24" s="41"/>
      <c r="I24" s="42"/>
      <c r="J24" s="90"/>
      <c r="K24" s="92"/>
      <c r="L24" s="41"/>
      <c r="M24" s="42"/>
      <c r="N24" s="90"/>
      <c r="O24" s="92"/>
      <c r="P24" s="41"/>
      <c r="Q24" s="42"/>
      <c r="R24" s="90"/>
      <c r="S24" s="91"/>
      <c r="T24" s="41"/>
      <c r="U24" s="42"/>
      <c r="V24" s="90"/>
      <c r="W24" s="40" t="s">
        <v>157</v>
      </c>
      <c r="X24" s="41"/>
      <c r="Y24" s="42">
        <f>SUM(Y18:Y23)</f>
        <v>210</v>
      </c>
      <c r="Z24" s="350">
        <f>SUM(Z18:Z22)</f>
        <v>0</v>
      </c>
      <c r="AA24" s="13"/>
      <c r="AB24" s="1430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43" s="20" customFormat="1" ht="18" customHeight="1">
      <c r="A25" s="13"/>
      <c r="B25" s="143"/>
      <c r="C25" s="52" t="s">
        <v>220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s="20" customFormat="1" ht="18" customHeight="1">
      <c r="A26" s="13"/>
      <c r="B26" s="143"/>
      <c r="C26" s="52" t="s">
        <v>916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s="20" customFormat="1" ht="18" customHeight="1">
      <c r="A27" s="13"/>
      <c r="B27" s="143"/>
      <c r="C27" s="52" t="s">
        <v>374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s="20" customFormat="1" ht="18" customHeight="1">
      <c r="A28" s="13"/>
      <c r="B28" s="143"/>
      <c r="C28" s="1350" t="s">
        <v>1034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s="20" customFormat="1" ht="18" customHeight="1">
      <c r="A29" s="13"/>
      <c r="B29" s="14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s="20" customFormat="1" ht="18" customHeight="1">
      <c r="A30" s="45"/>
      <c r="B30" s="14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69" s="20" customFormat="1" ht="15" customHeight="1">
      <c r="A31" s="46"/>
      <c r="C31" s="52"/>
      <c r="D31" s="47"/>
      <c r="E31" s="46"/>
      <c r="F31" s="48"/>
      <c r="G31" s="46"/>
      <c r="H31" s="47"/>
      <c r="I31" s="46"/>
      <c r="J31" s="49"/>
      <c r="K31" s="46"/>
      <c r="L31" s="47"/>
      <c r="M31" s="46"/>
      <c r="N31" s="49"/>
      <c r="O31" s="46"/>
      <c r="P31" s="47"/>
      <c r="Q31" s="46"/>
      <c r="R31" s="49"/>
      <c r="S31" s="46"/>
      <c r="T31" s="47"/>
      <c r="U31" s="46"/>
      <c r="V31" s="49"/>
      <c r="W31" s="46" t="s">
        <v>215</v>
      </c>
      <c r="X31" s="47"/>
      <c r="Y31" s="46"/>
      <c r="Z31" s="49"/>
      <c r="AA31" s="50"/>
      <c r="AB31" s="51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s="20" customFormat="1" ht="15" customHeight="1">
      <c r="A32" s="46"/>
      <c r="D32" s="47"/>
      <c r="E32" s="46"/>
      <c r="F32" s="49"/>
      <c r="G32" s="46"/>
      <c r="H32" s="47"/>
      <c r="I32" s="46"/>
      <c r="J32" s="49"/>
      <c r="K32" s="46"/>
      <c r="L32" s="47"/>
      <c r="M32" s="46"/>
      <c r="N32" s="49"/>
      <c r="Q32" s="46"/>
      <c r="R32" s="49"/>
      <c r="S32" s="46"/>
      <c r="T32" s="47"/>
      <c r="U32" s="46"/>
      <c r="V32" s="49"/>
      <c r="X32" s="47"/>
      <c r="Y32" s="46"/>
      <c r="Z32" s="49"/>
      <c r="AA32" s="50"/>
      <c r="AB32" s="51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s="20" customFormat="1" ht="15" customHeight="1">
      <c r="A33" s="46"/>
      <c r="B33" s="53"/>
      <c r="D33" s="47"/>
      <c r="E33" s="46"/>
      <c r="F33" s="49"/>
      <c r="G33" s="46"/>
      <c r="H33" s="47"/>
      <c r="I33" s="46"/>
      <c r="J33" s="49"/>
      <c r="K33" s="46"/>
      <c r="L33" s="47"/>
      <c r="M33" s="46"/>
      <c r="N33" s="49"/>
      <c r="O33" s="46"/>
      <c r="P33" s="47"/>
      <c r="Q33" s="46"/>
      <c r="R33" s="49"/>
      <c r="S33" s="46"/>
      <c r="T33" s="47"/>
      <c r="U33" s="46"/>
      <c r="V33" s="49"/>
      <c r="X33" s="47"/>
      <c r="Y33" s="46"/>
      <c r="Z33" s="49"/>
      <c r="AA33" s="50"/>
      <c r="AB33" s="51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s="20" customFormat="1" ht="15" customHeight="1">
      <c r="A34" s="46"/>
      <c r="B34" s="54"/>
      <c r="C34" s="55"/>
      <c r="D34" s="47"/>
      <c r="E34" s="46"/>
      <c r="F34" s="56"/>
      <c r="G34" s="55"/>
      <c r="H34" s="57"/>
      <c r="I34" s="46"/>
      <c r="J34" s="56"/>
      <c r="K34" s="46"/>
      <c r="L34" s="47"/>
      <c r="M34" s="46"/>
      <c r="N34" s="48"/>
      <c r="O34" s="55"/>
      <c r="P34" s="57"/>
      <c r="Q34" s="46"/>
      <c r="R34" s="56"/>
      <c r="S34" s="55"/>
      <c r="T34" s="57"/>
      <c r="U34" s="46"/>
      <c r="V34" s="56"/>
      <c r="X34" s="47"/>
      <c r="Z34" s="48"/>
      <c r="AA34" s="46"/>
      <c r="AB34" s="51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s="20" customFormat="1" ht="15" customHeight="1">
      <c r="A35" s="46"/>
      <c r="B35" s="46"/>
      <c r="C35" s="46"/>
      <c r="D35" s="47"/>
      <c r="E35" s="46"/>
      <c r="F35" s="48"/>
      <c r="G35" s="46"/>
      <c r="H35" s="47"/>
      <c r="I35" s="46"/>
      <c r="J35" s="48"/>
      <c r="K35" s="46"/>
      <c r="L35" s="47"/>
      <c r="M35" s="46"/>
      <c r="N35" s="48"/>
      <c r="O35" s="46"/>
      <c r="P35" s="47"/>
      <c r="Q35" s="46"/>
      <c r="R35" s="48"/>
      <c r="S35" s="46"/>
      <c r="T35" s="47"/>
      <c r="U35" s="46"/>
      <c r="V35" s="48"/>
      <c r="W35" s="46"/>
      <c r="X35" s="47"/>
      <c r="Y35" s="46"/>
      <c r="Z35" s="48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s="20" customFormat="1" ht="15" customHeight="1">
      <c r="A36" s="46"/>
      <c r="B36" s="46"/>
      <c r="C36" s="46"/>
      <c r="D36" s="47"/>
      <c r="E36" s="46"/>
      <c r="F36" s="48"/>
      <c r="G36" s="46"/>
      <c r="H36" s="47"/>
      <c r="I36" s="46"/>
      <c r="J36" s="48"/>
      <c r="K36" s="46"/>
      <c r="L36" s="47"/>
      <c r="M36" s="46"/>
      <c r="N36" s="48"/>
      <c r="O36" s="46"/>
      <c r="P36" s="47"/>
      <c r="Q36" s="46"/>
      <c r="R36" s="48"/>
      <c r="S36" s="46"/>
      <c r="T36" s="47"/>
      <c r="U36" s="46"/>
      <c r="V36" s="48"/>
      <c r="W36" s="46"/>
      <c r="X36" s="47"/>
      <c r="Y36" s="46"/>
      <c r="Z36" s="48"/>
      <c r="AA36" s="58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26" ht="16.5" customHeight="1">
      <c r="A37" s="46"/>
      <c r="B37" s="46"/>
      <c r="C37" s="46"/>
      <c r="D37" s="47"/>
      <c r="E37" s="46"/>
      <c r="F37" s="59"/>
      <c r="G37" s="46"/>
      <c r="H37" s="47"/>
      <c r="I37" s="46"/>
      <c r="J37" s="59"/>
      <c r="K37" s="46"/>
      <c r="L37" s="47"/>
      <c r="M37" s="46"/>
      <c r="N37" s="59"/>
      <c r="O37" s="46"/>
      <c r="P37" s="47"/>
      <c r="Q37" s="46"/>
      <c r="R37" s="59"/>
      <c r="S37" s="46"/>
      <c r="T37" s="47"/>
      <c r="U37" s="46"/>
      <c r="V37" s="59"/>
      <c r="W37" s="46"/>
      <c r="X37" s="47"/>
      <c r="Y37" s="46"/>
      <c r="Z37" s="59"/>
    </row>
    <row r="38" spans="1:26" ht="16.5" customHeight="1">
      <c r="A38" s="46"/>
      <c r="B38" s="46"/>
      <c r="C38" s="46"/>
      <c r="D38" s="47"/>
      <c r="E38" s="46"/>
      <c r="F38" s="59"/>
      <c r="G38" s="46"/>
      <c r="H38" s="47"/>
      <c r="I38" s="46"/>
      <c r="J38" s="59"/>
      <c r="K38" s="46"/>
      <c r="L38" s="47"/>
      <c r="M38" s="46"/>
      <c r="N38" s="59"/>
      <c r="O38" s="46"/>
      <c r="P38" s="47"/>
      <c r="Q38" s="46"/>
      <c r="R38" s="59"/>
      <c r="S38" s="46"/>
      <c r="T38" s="47"/>
      <c r="U38" s="46"/>
      <c r="V38" s="59"/>
      <c r="W38" s="46"/>
      <c r="X38" s="47"/>
      <c r="Y38" s="46"/>
      <c r="Z38" s="59"/>
    </row>
    <row r="39" spans="1:26" ht="16.5" customHeight="1">
      <c r="A39" s="46"/>
      <c r="B39" s="46"/>
      <c r="C39" s="46"/>
      <c r="D39" s="47"/>
      <c r="E39" s="46"/>
      <c r="F39" s="59"/>
      <c r="G39" s="46"/>
      <c r="H39" s="47"/>
      <c r="I39" s="46"/>
      <c r="J39" s="59"/>
      <c r="K39" s="46"/>
      <c r="L39" s="47"/>
      <c r="M39" s="46"/>
      <c r="N39" s="59"/>
      <c r="O39" s="46"/>
      <c r="P39" s="47"/>
      <c r="Q39" s="46"/>
      <c r="R39" s="59"/>
      <c r="S39" s="46"/>
      <c r="T39" s="47"/>
      <c r="U39" s="46"/>
      <c r="V39" s="59"/>
      <c r="W39" s="46"/>
      <c r="X39" s="47"/>
      <c r="Y39" s="46"/>
      <c r="Z39" s="59"/>
    </row>
    <row r="40" spans="1:26" ht="16.5" customHeight="1">
      <c r="A40" s="46"/>
      <c r="B40" s="46"/>
      <c r="C40" s="46"/>
      <c r="D40" s="47"/>
      <c r="E40" s="46"/>
      <c r="F40" s="59"/>
      <c r="G40" s="46"/>
      <c r="H40" s="47"/>
      <c r="I40" s="46"/>
      <c r="J40" s="59"/>
      <c r="K40" s="46"/>
      <c r="L40" s="47"/>
      <c r="M40" s="46"/>
      <c r="N40" s="59"/>
      <c r="O40" s="46"/>
      <c r="P40" s="47"/>
      <c r="Q40" s="46"/>
      <c r="R40" s="59"/>
      <c r="S40" s="46"/>
      <c r="T40" s="47"/>
      <c r="U40" s="46"/>
      <c r="V40" s="59"/>
      <c r="W40" s="46"/>
      <c r="X40" s="47"/>
      <c r="Y40" s="46"/>
      <c r="Z40" s="59"/>
    </row>
    <row r="41" spans="1:26" ht="12">
      <c r="A41" s="46"/>
      <c r="B41" s="46"/>
      <c r="C41" s="46"/>
      <c r="D41" s="47"/>
      <c r="E41" s="46"/>
      <c r="F41" s="59"/>
      <c r="G41" s="46"/>
      <c r="H41" s="47"/>
      <c r="I41" s="46"/>
      <c r="J41" s="59"/>
      <c r="K41" s="46"/>
      <c r="L41" s="47"/>
      <c r="M41" s="46"/>
      <c r="N41" s="59"/>
      <c r="O41" s="46"/>
      <c r="P41" s="47"/>
      <c r="Q41" s="46"/>
      <c r="R41" s="59"/>
      <c r="S41" s="46"/>
      <c r="T41" s="47"/>
      <c r="U41" s="46"/>
      <c r="V41" s="59"/>
      <c r="W41" s="46"/>
      <c r="X41" s="47"/>
      <c r="Y41" s="46"/>
      <c r="Z41" s="59"/>
    </row>
    <row r="42" spans="1:26" ht="12">
      <c r="A42" s="46"/>
      <c r="B42" s="46"/>
      <c r="C42" s="46"/>
      <c r="E42" s="46"/>
      <c r="F42" s="59"/>
      <c r="G42" s="46"/>
      <c r="I42" s="46"/>
      <c r="J42" s="59"/>
      <c r="K42" s="46"/>
      <c r="M42" s="46"/>
      <c r="N42" s="59"/>
      <c r="O42" s="46"/>
      <c r="Q42" s="46"/>
      <c r="R42" s="59"/>
      <c r="S42" s="46"/>
      <c r="U42" s="46"/>
      <c r="V42" s="59"/>
      <c r="W42" s="46"/>
      <c r="Y42" s="46"/>
      <c r="Z42" s="59"/>
    </row>
    <row r="43" spans="1:26" ht="12">
      <c r="A43" s="46"/>
      <c r="B43" s="46"/>
      <c r="C43" s="46"/>
      <c r="E43" s="46"/>
      <c r="F43" s="59"/>
      <c r="G43" s="46"/>
      <c r="I43" s="46"/>
      <c r="J43" s="59"/>
      <c r="K43" s="46"/>
      <c r="M43" s="46"/>
      <c r="N43" s="59"/>
      <c r="O43" s="46"/>
      <c r="Q43" s="46"/>
      <c r="R43" s="59"/>
      <c r="S43" s="46"/>
      <c r="U43" s="46"/>
      <c r="V43" s="59"/>
      <c r="W43" s="46"/>
      <c r="Y43" s="46"/>
      <c r="Z43" s="59"/>
    </row>
    <row r="44" spans="1:26" ht="12">
      <c r="A44" s="46"/>
      <c r="B44" s="46"/>
      <c r="C44" s="46"/>
      <c r="E44" s="46"/>
      <c r="F44" s="59"/>
      <c r="G44" s="46"/>
      <c r="I44" s="46"/>
      <c r="J44" s="59"/>
      <c r="K44" s="46"/>
      <c r="M44" s="46"/>
      <c r="N44" s="59"/>
      <c r="O44" s="46"/>
      <c r="Q44" s="46"/>
      <c r="R44" s="59"/>
      <c r="S44" s="46"/>
      <c r="U44" s="46"/>
      <c r="V44" s="59"/>
      <c r="W44" s="46"/>
      <c r="Y44" s="46"/>
      <c r="Z44" s="59"/>
    </row>
    <row r="45" spans="1:25" ht="11.25">
      <c r="A45" s="46"/>
      <c r="B45" s="46"/>
      <c r="C45" s="46"/>
      <c r="E45" s="46"/>
      <c r="G45" s="46"/>
      <c r="I45" s="46"/>
      <c r="K45" s="46"/>
      <c r="M45" s="46"/>
      <c r="O45" s="46"/>
      <c r="Q45" s="46"/>
      <c r="S45" s="46"/>
      <c r="U45" s="46"/>
      <c r="W45" s="46"/>
      <c r="Y45" s="46"/>
    </row>
    <row r="46" spans="1:25" ht="11.25">
      <c r="A46" s="46"/>
      <c r="B46" s="46"/>
      <c r="C46" s="46"/>
      <c r="E46" s="46"/>
      <c r="G46" s="46"/>
      <c r="I46" s="46"/>
      <c r="K46" s="46"/>
      <c r="M46" s="46"/>
      <c r="O46" s="46"/>
      <c r="Q46" s="46"/>
      <c r="S46" s="46"/>
      <c r="U46" s="46"/>
      <c r="W46" s="46"/>
      <c r="Y46" s="46"/>
    </row>
    <row r="56" spans="2:10" ht="11.25">
      <c r="B56" s="20"/>
      <c r="C56" s="20"/>
      <c r="D56" s="20"/>
      <c r="E56" s="20"/>
      <c r="F56" s="20"/>
      <c r="G56" s="20"/>
      <c r="H56" s="20"/>
      <c r="I56" s="20"/>
      <c r="J56" s="20"/>
    </row>
    <row r="57" spans="2:11" ht="11.25">
      <c r="B57" s="60"/>
      <c r="C57" s="60"/>
      <c r="D57" s="60"/>
      <c r="E57" s="60"/>
      <c r="F57" s="60"/>
      <c r="G57" s="60"/>
      <c r="H57" s="20"/>
      <c r="I57" s="20"/>
      <c r="J57" s="20"/>
      <c r="K57" s="20"/>
    </row>
  </sheetData>
  <sheetProtection/>
  <mergeCells count="25">
    <mergeCell ref="D1:H1"/>
    <mergeCell ref="A12:A16"/>
    <mergeCell ref="A18:A23"/>
    <mergeCell ref="A5:A10"/>
    <mergeCell ref="A4:B4"/>
    <mergeCell ref="C13:C14"/>
    <mergeCell ref="D13:D14"/>
    <mergeCell ref="E13:E14"/>
    <mergeCell ref="F13:F14"/>
    <mergeCell ref="S3:U3"/>
    <mergeCell ref="R1:R2"/>
    <mergeCell ref="M2:O3"/>
    <mergeCell ref="P1:Q1"/>
    <mergeCell ref="N1:O1"/>
    <mergeCell ref="P2:Q3"/>
    <mergeCell ref="V1:Z1"/>
    <mergeCell ref="V2:Z3"/>
    <mergeCell ref="AB4:AB24"/>
    <mergeCell ref="A1:B1"/>
    <mergeCell ref="I1:L1"/>
    <mergeCell ref="A2:B2"/>
    <mergeCell ref="C2:H3"/>
    <mergeCell ref="I2:L3"/>
    <mergeCell ref="A3:B3"/>
    <mergeCell ref="S1:U2"/>
  </mergeCells>
  <conditionalFormatting sqref="F5">
    <cfRule type="expression" priority="27" dxfId="0" stopIfTrue="1">
      <formula>E5&lt;F5</formula>
    </cfRule>
  </conditionalFormatting>
  <conditionalFormatting sqref="F6">
    <cfRule type="expression" priority="26" dxfId="0" stopIfTrue="1">
      <formula>E6&lt;F6</formula>
    </cfRule>
  </conditionalFormatting>
  <conditionalFormatting sqref="F7">
    <cfRule type="expression" priority="25" dxfId="0" stopIfTrue="1">
      <formula>E7&lt;F7</formula>
    </cfRule>
  </conditionalFormatting>
  <conditionalFormatting sqref="F8">
    <cfRule type="expression" priority="24" dxfId="0" stopIfTrue="1">
      <formula>E8&lt;F8</formula>
    </cfRule>
  </conditionalFormatting>
  <conditionalFormatting sqref="F9">
    <cfRule type="expression" priority="23" dxfId="0" stopIfTrue="1">
      <formula>E9&lt;F9</formula>
    </cfRule>
  </conditionalFormatting>
  <conditionalFormatting sqref="F10">
    <cfRule type="expression" priority="22" dxfId="0" stopIfTrue="1">
      <formula>E10&lt;F10</formula>
    </cfRule>
  </conditionalFormatting>
  <conditionalFormatting sqref="F12">
    <cfRule type="expression" priority="21" dxfId="0" stopIfTrue="1">
      <formula>E12&lt;F12</formula>
    </cfRule>
  </conditionalFormatting>
  <conditionalFormatting sqref="F13">
    <cfRule type="expression" priority="20" dxfId="0" stopIfTrue="1">
      <formula>E13&lt;F13</formula>
    </cfRule>
  </conditionalFormatting>
  <conditionalFormatting sqref="F15">
    <cfRule type="expression" priority="19" dxfId="0" stopIfTrue="1">
      <formula>E15&lt;F15</formula>
    </cfRule>
  </conditionalFormatting>
  <conditionalFormatting sqref="F16">
    <cfRule type="expression" priority="18" dxfId="0" stopIfTrue="1">
      <formula>E16&lt;F16</formula>
    </cfRule>
  </conditionalFormatting>
  <conditionalFormatting sqref="F19">
    <cfRule type="expression" priority="17" dxfId="0" stopIfTrue="1">
      <formula>E19&lt;F19</formula>
    </cfRule>
  </conditionalFormatting>
  <conditionalFormatting sqref="F20">
    <cfRule type="expression" priority="16" dxfId="0" stopIfTrue="1">
      <formula>E20&lt;F20</formula>
    </cfRule>
  </conditionalFormatting>
  <conditionalFormatting sqref="F21">
    <cfRule type="expression" priority="15" dxfId="0" stopIfTrue="1">
      <formula>E21&lt;F21</formula>
    </cfRule>
  </conditionalFormatting>
  <conditionalFormatting sqref="F22">
    <cfRule type="expression" priority="14" dxfId="0" stopIfTrue="1">
      <formula>E22&lt;F22</formula>
    </cfRule>
  </conditionalFormatting>
  <conditionalFormatting sqref="F23">
    <cfRule type="expression" priority="13" dxfId="0" stopIfTrue="1">
      <formula>E23&lt;F23</formula>
    </cfRule>
  </conditionalFormatting>
  <conditionalFormatting sqref="V5">
    <cfRule type="expression" priority="12" dxfId="0" stopIfTrue="1">
      <formula>U5&lt;V5</formula>
    </cfRule>
  </conditionalFormatting>
  <conditionalFormatting sqref="Z5">
    <cfRule type="expression" priority="11" dxfId="0" stopIfTrue="1">
      <formula>Y5&lt;Z5</formula>
    </cfRule>
  </conditionalFormatting>
  <conditionalFormatting sqref="Z6">
    <cfRule type="expression" priority="10" dxfId="0" stopIfTrue="1">
      <formula>Y6&lt;Z6</formula>
    </cfRule>
  </conditionalFormatting>
  <conditionalFormatting sqref="Z9">
    <cfRule type="expression" priority="9" dxfId="0" stopIfTrue="1">
      <formula>Y9&lt;Z9</formula>
    </cfRule>
  </conditionalFormatting>
  <conditionalFormatting sqref="Z12">
    <cfRule type="expression" priority="8" dxfId="0" stopIfTrue="1">
      <formula>Y12&lt;Z12</formula>
    </cfRule>
  </conditionalFormatting>
  <conditionalFormatting sqref="Z13">
    <cfRule type="expression" priority="7" dxfId="0" stopIfTrue="1">
      <formula>Y13&lt;Z13</formula>
    </cfRule>
  </conditionalFormatting>
  <conditionalFormatting sqref="Z14">
    <cfRule type="expression" priority="6" dxfId="0" stopIfTrue="1">
      <formula>Y14&lt;Z14</formula>
    </cfRule>
  </conditionalFormatting>
  <conditionalFormatting sqref="Z15">
    <cfRule type="expression" priority="5" dxfId="0" stopIfTrue="1">
      <formula>Y15&lt;Z15</formula>
    </cfRule>
  </conditionalFormatting>
  <conditionalFormatting sqref="Z16">
    <cfRule type="expression" priority="4" dxfId="0" stopIfTrue="1">
      <formula>Y16&lt;Z16</formula>
    </cfRule>
  </conditionalFormatting>
  <conditionalFormatting sqref="Z20">
    <cfRule type="expression" priority="3" dxfId="0" stopIfTrue="1">
      <formula>Y20&lt;Z20</formula>
    </cfRule>
  </conditionalFormatting>
  <conditionalFormatting sqref="Z22">
    <cfRule type="expression" priority="2" dxfId="0" stopIfTrue="1">
      <formula>Y22&lt;Z22</formula>
    </cfRule>
  </conditionalFormatting>
  <conditionalFormatting sqref="Z24 Z17 Z11 V11 F24 F17 F11">
    <cfRule type="expression" priority="1" dxfId="0" stopIfTrue="1">
      <formula>E11&lt;F11</formula>
    </cfRule>
  </conditionalFormatting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r:id="rId1"/>
  <ignoredErrors>
    <ignoredError sqref="C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62"/>
  <sheetViews>
    <sheetView showGridLines="0" showZeros="0" zoomScalePageLayoutView="0" workbookViewId="0" topLeftCell="A1">
      <selection activeCell="C2" sqref="C2:H3"/>
    </sheetView>
  </sheetViews>
  <sheetFormatPr defaultColWidth="9.00390625" defaultRowHeight="13.5"/>
  <cols>
    <col min="1" max="1" width="3.375" style="2" customWidth="1"/>
    <col min="2" max="2" width="7.25390625" style="2" customWidth="1"/>
    <col min="3" max="3" width="7.125" style="2" customWidth="1"/>
    <col min="4" max="4" width="2.75390625" style="2" customWidth="1"/>
    <col min="5" max="5" width="4.875" style="2" customWidth="1"/>
    <col min="6" max="7" width="7.125" style="2" customWidth="1"/>
    <col min="8" max="8" width="1.625" style="2" customWidth="1"/>
    <col min="9" max="9" width="5.125" style="2" customWidth="1"/>
    <col min="10" max="11" width="7.125" style="2" customWidth="1"/>
    <col min="12" max="12" width="1.625" style="2" customWidth="1"/>
    <col min="13" max="13" width="5.125" style="2" customWidth="1"/>
    <col min="14" max="15" width="7.125" style="2" customWidth="1"/>
    <col min="16" max="16" width="1.625" style="2" customWidth="1"/>
    <col min="17" max="17" width="5.125" style="2" customWidth="1"/>
    <col min="18" max="18" width="7.125" style="2" customWidth="1"/>
    <col min="19" max="19" width="7.25390625" style="2" customWidth="1"/>
    <col min="20" max="20" width="1.4921875" style="2" customWidth="1"/>
    <col min="21" max="21" width="5.125" style="2" customWidth="1"/>
    <col min="22" max="23" width="7.125" style="2" customWidth="1"/>
    <col min="24" max="24" width="1.25" style="2" customWidth="1"/>
    <col min="25" max="25" width="5.125" style="2" customWidth="1"/>
    <col min="26" max="26" width="7.125" style="2" customWidth="1"/>
    <col min="27" max="27" width="0.5" style="2" customWidth="1"/>
    <col min="28" max="28" width="2.75390625" style="2" customWidth="1"/>
    <col min="29" max="29" width="3.00390625" style="2" customWidth="1"/>
    <col min="30" max="30" width="5.875" style="2" customWidth="1"/>
    <col min="31" max="31" width="3.375" style="2" customWidth="1"/>
    <col min="32" max="16384" width="9.00390625" style="2" customWidth="1"/>
  </cols>
  <sheetData>
    <row r="1" spans="1:27" ht="15" customHeight="1">
      <c r="A1" s="1530">
        <f>'青森市'!A1</f>
        <v>45383</v>
      </c>
      <c r="B1" s="1558"/>
      <c r="C1" s="1494" t="s">
        <v>85</v>
      </c>
      <c r="D1" s="1572"/>
      <c r="E1" s="1407">
        <f>'青森市'!D1</f>
        <v>0</v>
      </c>
      <c r="F1" s="1407"/>
      <c r="G1" s="1407"/>
      <c r="H1" s="1489"/>
      <c r="I1" s="1496" t="s">
        <v>86</v>
      </c>
      <c r="J1" s="1497"/>
      <c r="K1" s="1497"/>
      <c r="L1" s="1498"/>
      <c r="M1" s="518" t="s">
        <v>356</v>
      </c>
      <c r="N1" s="1408">
        <f>'青森市'!N1</f>
        <v>0</v>
      </c>
      <c r="O1" s="1409"/>
      <c r="P1" s="1494" t="s">
        <v>88</v>
      </c>
      <c r="Q1" s="1508"/>
      <c r="R1" s="1494" t="s">
        <v>158</v>
      </c>
      <c r="S1" s="1499">
        <f>'青森市'!S1</f>
        <v>0</v>
      </c>
      <c r="T1" s="1500"/>
      <c r="U1" s="1501"/>
      <c r="V1" s="1394" t="s">
        <v>89</v>
      </c>
      <c r="W1" s="1395"/>
      <c r="X1" s="1395"/>
      <c r="Y1" s="1395"/>
      <c r="Z1" s="1396"/>
      <c r="AA1" s="1"/>
    </row>
    <row r="2" spans="1:28" ht="18" customHeight="1">
      <c r="A2" s="1532" t="s">
        <v>179</v>
      </c>
      <c r="B2" s="1559"/>
      <c r="C2" s="1403">
        <f>'青森市'!C2</f>
        <v>0</v>
      </c>
      <c r="D2" s="1404"/>
      <c r="E2" s="1404"/>
      <c r="F2" s="1404"/>
      <c r="G2" s="1404"/>
      <c r="H2" s="1404"/>
      <c r="I2" s="1512">
        <f>'青森市'!I2</f>
        <v>0</v>
      </c>
      <c r="J2" s="1513"/>
      <c r="K2" s="1513"/>
      <c r="L2" s="1514"/>
      <c r="M2" s="1491">
        <f>'青森市'!M2</f>
        <v>0</v>
      </c>
      <c r="N2" s="1492"/>
      <c r="O2" s="1493"/>
      <c r="P2" s="1504">
        <f>'青森市'!P2</f>
        <v>0</v>
      </c>
      <c r="Q2" s="1505"/>
      <c r="R2" s="1495"/>
      <c r="S2" s="1502"/>
      <c r="T2" s="1502"/>
      <c r="U2" s="1503"/>
      <c r="V2" s="1483">
        <f>'青森市'!V2</f>
        <v>0</v>
      </c>
      <c r="W2" s="1484"/>
      <c r="X2" s="1484"/>
      <c r="Y2" s="1484"/>
      <c r="Z2" s="1485"/>
      <c r="AA2" s="1"/>
      <c r="AB2" s="3">
        <v>5</v>
      </c>
    </row>
    <row r="3" spans="1:28" ht="18" customHeight="1">
      <c r="A3" s="1534" t="s">
        <v>159</v>
      </c>
      <c r="B3" s="1560"/>
      <c r="C3" s="1403"/>
      <c r="D3" s="1404"/>
      <c r="E3" s="1404"/>
      <c r="F3" s="1404"/>
      <c r="G3" s="1404"/>
      <c r="H3" s="1404"/>
      <c r="I3" s="1515"/>
      <c r="J3" s="1516"/>
      <c r="K3" s="1516"/>
      <c r="L3" s="1517"/>
      <c r="M3" s="1491"/>
      <c r="N3" s="1492"/>
      <c r="O3" s="1493"/>
      <c r="P3" s="1506"/>
      <c r="Q3" s="1507"/>
      <c r="R3" s="577" t="s">
        <v>160</v>
      </c>
      <c r="S3" s="1509">
        <f>F16+R16+V16+F32+J32+J25+N25+N32+R24+R32+Z32</f>
        <v>0</v>
      </c>
      <c r="T3" s="1510"/>
      <c r="U3" s="1511"/>
      <c r="V3" s="1486"/>
      <c r="W3" s="1487"/>
      <c r="X3" s="1487"/>
      <c r="Y3" s="1487"/>
      <c r="Z3" s="1488"/>
      <c r="AB3" s="5"/>
    </row>
    <row r="4" spans="1:32" ht="18.75" customHeight="1">
      <c r="A4" s="1481" t="s">
        <v>90</v>
      </c>
      <c r="B4" s="1482"/>
      <c r="C4" s="146" t="s">
        <v>164</v>
      </c>
      <c r="D4" s="7"/>
      <c r="E4" s="8" t="s">
        <v>91</v>
      </c>
      <c r="F4" s="9" t="s">
        <v>92</v>
      </c>
      <c r="G4" s="147" t="s">
        <v>303</v>
      </c>
      <c r="H4" s="7"/>
      <c r="I4" s="8" t="s">
        <v>91</v>
      </c>
      <c r="J4" s="9" t="s">
        <v>92</v>
      </c>
      <c r="K4" s="148" t="s">
        <v>304</v>
      </c>
      <c r="L4" s="7"/>
      <c r="M4" s="8" t="s">
        <v>91</v>
      </c>
      <c r="N4" s="9" t="s">
        <v>92</v>
      </c>
      <c r="O4" s="148" t="s">
        <v>305</v>
      </c>
      <c r="P4" s="7"/>
      <c r="Q4" s="8" t="s">
        <v>91</v>
      </c>
      <c r="R4" s="9" t="s">
        <v>92</v>
      </c>
      <c r="S4" s="1577" t="s">
        <v>302</v>
      </c>
      <c r="T4" s="1578"/>
      <c r="U4" s="8" t="s">
        <v>91</v>
      </c>
      <c r="V4" s="9" t="s">
        <v>92</v>
      </c>
      <c r="W4" s="1577" t="s">
        <v>302</v>
      </c>
      <c r="X4" s="1578"/>
      <c r="Y4" s="8" t="s">
        <v>91</v>
      </c>
      <c r="Z4" s="9" t="s">
        <v>92</v>
      </c>
      <c r="AA4" s="12"/>
      <c r="AB4" s="1430" t="s">
        <v>327</v>
      </c>
      <c r="AF4" s="13"/>
    </row>
    <row r="5" spans="1:69" s="20" customFormat="1" ht="18" customHeight="1">
      <c r="A5" s="1539" t="s">
        <v>317</v>
      </c>
      <c r="B5" s="144" t="s">
        <v>309</v>
      </c>
      <c r="C5" s="80" t="s">
        <v>306</v>
      </c>
      <c r="D5" s="273" t="s">
        <v>44</v>
      </c>
      <c r="E5" s="78">
        <v>1650</v>
      </c>
      <c r="F5" s="494"/>
      <c r="G5" s="80"/>
      <c r="H5" s="261"/>
      <c r="I5" s="78"/>
      <c r="J5" s="155"/>
      <c r="K5" s="14"/>
      <c r="L5" s="258"/>
      <c r="M5" s="16"/>
      <c r="N5" s="17"/>
      <c r="O5" s="287" t="s">
        <v>917</v>
      </c>
      <c r="P5" s="258"/>
      <c r="Q5" s="16">
        <v>300</v>
      </c>
      <c r="R5" s="494"/>
      <c r="S5" s="14" t="s">
        <v>306</v>
      </c>
      <c r="T5" s="258"/>
      <c r="U5" s="16">
        <v>1700</v>
      </c>
      <c r="V5" s="494"/>
      <c r="W5" s="14"/>
      <c r="X5" s="258"/>
      <c r="Y5" s="16"/>
      <c r="Z5" s="17"/>
      <c r="AA5" s="19"/>
      <c r="AB5" s="1430"/>
      <c r="AC5" s="2"/>
      <c r="AD5" s="13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s="20" customFormat="1" ht="18" customHeight="1">
      <c r="A6" s="1540"/>
      <c r="B6" s="105" t="s">
        <v>310</v>
      </c>
      <c r="C6" s="113" t="s">
        <v>307</v>
      </c>
      <c r="D6" s="274" t="s">
        <v>44</v>
      </c>
      <c r="E6" s="104">
        <v>560</v>
      </c>
      <c r="F6" s="494"/>
      <c r="G6" s="114"/>
      <c r="H6" s="263"/>
      <c r="I6" s="104"/>
      <c r="J6" s="93"/>
      <c r="K6" s="34"/>
      <c r="L6" s="134"/>
      <c r="M6" s="31"/>
      <c r="N6" s="93"/>
      <c r="O6" s="281" t="s">
        <v>156</v>
      </c>
      <c r="P6" s="270" t="s">
        <v>891</v>
      </c>
      <c r="Q6" s="31">
        <v>50</v>
      </c>
      <c r="R6" s="1216"/>
      <c r="S6" s="127" t="s">
        <v>156</v>
      </c>
      <c r="T6" s="271"/>
      <c r="U6" s="31">
        <v>1030</v>
      </c>
      <c r="V6" s="494"/>
      <c r="W6" s="34"/>
      <c r="X6" s="134"/>
      <c r="Y6" s="31"/>
      <c r="Z6" s="93"/>
      <c r="AA6" s="26"/>
      <c r="AB6" s="1430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1:69" s="20" customFormat="1" ht="18" customHeight="1">
      <c r="A7" s="1540"/>
      <c r="B7" s="105" t="s">
        <v>311</v>
      </c>
      <c r="C7" s="1579" t="s">
        <v>372</v>
      </c>
      <c r="D7" s="1591" t="s">
        <v>44</v>
      </c>
      <c r="E7" s="1568">
        <v>530</v>
      </c>
      <c r="F7" s="1570"/>
      <c r="G7" s="23"/>
      <c r="H7" s="133"/>
      <c r="I7" s="25"/>
      <c r="J7" s="27"/>
      <c r="K7" s="112"/>
      <c r="L7" s="133"/>
      <c r="M7" s="25"/>
      <c r="N7" s="27"/>
      <c r="O7" s="302" t="s">
        <v>918</v>
      </c>
      <c r="P7" s="270" t="s">
        <v>891</v>
      </c>
      <c r="Q7" s="25">
        <v>30</v>
      </c>
      <c r="R7" s="494"/>
      <c r="S7" s="241"/>
      <c r="T7" s="133"/>
      <c r="U7" s="25"/>
      <c r="V7" s="328"/>
      <c r="W7" s="112"/>
      <c r="X7" s="133"/>
      <c r="Y7" s="25"/>
      <c r="Z7" s="27"/>
      <c r="AA7" s="26"/>
      <c r="AB7" s="1430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s="20" customFormat="1" ht="18" customHeight="1">
      <c r="A8" s="1540"/>
      <c r="B8" s="105" t="s">
        <v>312</v>
      </c>
      <c r="C8" s="1580"/>
      <c r="D8" s="1592"/>
      <c r="E8" s="1569"/>
      <c r="F8" s="1585"/>
      <c r="G8" s="14"/>
      <c r="H8" s="258"/>
      <c r="I8" s="16"/>
      <c r="J8" s="17"/>
      <c r="K8" s="14"/>
      <c r="L8" s="258"/>
      <c r="M8" s="16"/>
      <c r="N8" s="17"/>
      <c r="O8" s="257"/>
      <c r="P8" s="258"/>
      <c r="Q8" s="16"/>
      <c r="R8" s="18"/>
      <c r="S8" s="14" t="s">
        <v>405</v>
      </c>
      <c r="T8" s="269" t="s">
        <v>44</v>
      </c>
      <c r="U8" s="16">
        <v>2750</v>
      </c>
      <c r="V8" s="494"/>
      <c r="W8" s="122"/>
      <c r="X8" s="263"/>
      <c r="Y8" s="104"/>
      <c r="Z8" s="93"/>
      <c r="AA8" s="26"/>
      <c r="AB8" s="1430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s="20" customFormat="1" ht="18" customHeight="1">
      <c r="A9" s="1540"/>
      <c r="B9" s="1595" t="s">
        <v>313</v>
      </c>
      <c r="C9" s="1579" t="s">
        <v>155</v>
      </c>
      <c r="D9" s="1591" t="s">
        <v>44</v>
      </c>
      <c r="E9" s="1568">
        <v>1780</v>
      </c>
      <c r="F9" s="1586"/>
      <c r="G9" s="23"/>
      <c r="H9" s="133"/>
      <c r="I9" s="25"/>
      <c r="J9" s="17"/>
      <c r="K9" s="33"/>
      <c r="L9" s="133"/>
      <c r="M9" s="25"/>
      <c r="N9" s="27"/>
      <c r="O9" s="287" t="s">
        <v>919</v>
      </c>
      <c r="P9" s="270" t="s">
        <v>891</v>
      </c>
      <c r="Q9" s="25">
        <v>150</v>
      </c>
      <c r="R9" s="494"/>
      <c r="S9" s="23" t="s">
        <v>308</v>
      </c>
      <c r="T9" s="270" t="s">
        <v>44</v>
      </c>
      <c r="U9" s="25">
        <v>3200</v>
      </c>
      <c r="V9" s="494"/>
      <c r="W9" s="126"/>
      <c r="X9" s="264"/>
      <c r="Y9" s="72"/>
      <c r="Z9" s="75"/>
      <c r="AA9" s="19"/>
      <c r="AB9" s="1430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9" s="20" customFormat="1" ht="18" customHeight="1">
      <c r="A10" s="1540"/>
      <c r="B10" s="1596"/>
      <c r="C10" s="1581"/>
      <c r="D10" s="1597"/>
      <c r="E10" s="1584"/>
      <c r="F10" s="1587"/>
      <c r="G10" s="116"/>
      <c r="H10" s="134"/>
      <c r="I10" s="31"/>
      <c r="J10" s="93"/>
      <c r="K10" s="37"/>
      <c r="L10" s="134"/>
      <c r="M10" s="31"/>
      <c r="N10" s="32"/>
      <c r="O10" s="281"/>
      <c r="P10" s="134"/>
      <c r="Q10" s="31"/>
      <c r="R10" s="117"/>
      <c r="S10" s="23" t="s">
        <v>993</v>
      </c>
      <c r="T10" s="1285"/>
      <c r="U10" s="1285"/>
      <c r="V10" s="1305"/>
      <c r="W10" s="126"/>
      <c r="X10" s="265"/>
      <c r="Y10" s="120"/>
      <c r="Z10" s="115"/>
      <c r="AA10" s="19"/>
      <c r="AB10" s="1430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9" s="20" customFormat="1" ht="18" customHeight="1">
      <c r="A11" s="1540"/>
      <c r="B11" s="105" t="s">
        <v>314</v>
      </c>
      <c r="C11" s="1581"/>
      <c r="D11" s="1597"/>
      <c r="E11" s="1584"/>
      <c r="F11" s="1587"/>
      <c r="G11" s="23"/>
      <c r="H11" s="133"/>
      <c r="I11" s="25"/>
      <c r="J11" s="27"/>
      <c r="K11" s="33"/>
      <c r="L11" s="133"/>
      <c r="M11" s="25"/>
      <c r="N11" s="27"/>
      <c r="O11" s="288"/>
      <c r="P11" s="133"/>
      <c r="Q11" s="25"/>
      <c r="R11" s="27"/>
      <c r="S11" s="1573" t="s">
        <v>410</v>
      </c>
      <c r="T11" s="1589"/>
      <c r="U11" s="1568">
        <v>770</v>
      </c>
      <c r="V11" s="1582"/>
      <c r="W11" s="127"/>
      <c r="X11" s="133"/>
      <c r="Y11" s="72"/>
      <c r="Z11" s="28"/>
      <c r="AA11" s="26"/>
      <c r="AB11" s="1430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s="20" customFormat="1" ht="18" customHeight="1">
      <c r="A12" s="1540"/>
      <c r="B12" s="105" t="s">
        <v>315</v>
      </c>
      <c r="C12" s="1580"/>
      <c r="D12" s="1592"/>
      <c r="E12" s="1569"/>
      <c r="F12" s="1588"/>
      <c r="G12" s="14"/>
      <c r="H12" s="258"/>
      <c r="I12" s="16"/>
      <c r="J12" s="17"/>
      <c r="K12" s="82"/>
      <c r="L12" s="258"/>
      <c r="M12" s="16"/>
      <c r="N12" s="17"/>
      <c r="O12" s="289"/>
      <c r="P12" s="258"/>
      <c r="Q12" s="16"/>
      <c r="R12" s="17"/>
      <c r="S12" s="1574"/>
      <c r="T12" s="1590"/>
      <c r="U12" s="1569"/>
      <c r="V12" s="1583"/>
      <c r="W12" s="118"/>
      <c r="X12" s="260"/>
      <c r="Y12" s="70"/>
      <c r="Z12" s="18"/>
      <c r="AA12" s="26"/>
      <c r="AB12" s="1430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s="20" customFormat="1" ht="18" customHeight="1">
      <c r="A13" s="1540"/>
      <c r="B13" s="1575" t="s">
        <v>2</v>
      </c>
      <c r="C13" s="14"/>
      <c r="D13" s="269"/>
      <c r="E13" s="16"/>
      <c r="F13" s="328"/>
      <c r="G13" s="14"/>
      <c r="H13" s="258"/>
      <c r="I13" s="16"/>
      <c r="J13" s="17"/>
      <c r="K13" s="14"/>
      <c r="L13" s="258"/>
      <c r="M13" s="16"/>
      <c r="N13" s="17"/>
      <c r="O13" s="257"/>
      <c r="P13" s="258"/>
      <c r="Q13" s="16"/>
      <c r="R13" s="17"/>
      <c r="S13" s="242" t="s">
        <v>0</v>
      </c>
      <c r="T13" s="258"/>
      <c r="U13" s="16"/>
      <c r="V13" s="328"/>
      <c r="W13" s="127"/>
      <c r="X13" s="260"/>
      <c r="Y13" s="70"/>
      <c r="Z13" s="76"/>
      <c r="AA13" s="19"/>
      <c r="AB13" s="1430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s="20" customFormat="1" ht="18" customHeight="1">
      <c r="A14" s="1540"/>
      <c r="B14" s="1576"/>
      <c r="C14" s="34"/>
      <c r="D14" s="271"/>
      <c r="E14" s="31"/>
      <c r="F14" s="93"/>
      <c r="G14" s="34"/>
      <c r="H14" s="134"/>
      <c r="I14" s="31"/>
      <c r="J14" s="93"/>
      <c r="K14" s="34"/>
      <c r="L14" s="134"/>
      <c r="M14" s="31"/>
      <c r="N14" s="32"/>
      <c r="O14" s="281"/>
      <c r="P14" s="134"/>
      <c r="Q14" s="31"/>
      <c r="R14" s="32"/>
      <c r="S14" s="29" t="s">
        <v>1</v>
      </c>
      <c r="T14" s="134"/>
      <c r="U14" s="31"/>
      <c r="V14" s="328"/>
      <c r="W14" s="34"/>
      <c r="X14" s="266"/>
      <c r="Y14" s="95"/>
      <c r="Z14" s="93"/>
      <c r="AA14" s="13"/>
      <c r="AB14" s="1430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1:69" s="20" customFormat="1" ht="18" customHeight="1">
      <c r="A15" s="1541"/>
      <c r="B15" s="105" t="s">
        <v>316</v>
      </c>
      <c r="C15" s="140" t="s">
        <v>141</v>
      </c>
      <c r="D15" s="271" t="s">
        <v>44</v>
      </c>
      <c r="E15" s="31">
        <v>150</v>
      </c>
      <c r="F15" s="32"/>
      <c r="G15" s="34"/>
      <c r="H15" s="134"/>
      <c r="I15" s="31"/>
      <c r="J15" s="32"/>
      <c r="K15" s="141"/>
      <c r="L15" s="134"/>
      <c r="M15" s="31"/>
      <c r="N15" s="32"/>
      <c r="O15" s="290"/>
      <c r="P15" s="134"/>
      <c r="Q15" s="31"/>
      <c r="R15" s="1217"/>
      <c r="S15" s="140"/>
      <c r="T15" s="134"/>
      <c r="U15" s="31"/>
      <c r="V15" s="495"/>
      <c r="W15" s="140"/>
      <c r="X15" s="134"/>
      <c r="Y15" s="31"/>
      <c r="Z15" s="32"/>
      <c r="AA15" s="13"/>
      <c r="AB15" s="1430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s="20" customFormat="1" ht="18" customHeight="1">
      <c r="A16" s="38" t="s">
        <v>301</v>
      </c>
      <c r="B16" s="110">
        <f>E16+Q16+U16</f>
        <v>14650</v>
      </c>
      <c r="C16" s="40" t="s">
        <v>157</v>
      </c>
      <c r="D16" s="272"/>
      <c r="E16" s="42">
        <f>SUM(E5:E15)</f>
        <v>4670</v>
      </c>
      <c r="F16" s="350">
        <f>SUM(F5:F15)</f>
        <v>0</v>
      </c>
      <c r="G16" s="40"/>
      <c r="H16" s="262"/>
      <c r="I16" s="42">
        <f>SUM(I5:I15)</f>
        <v>0</v>
      </c>
      <c r="J16" s="43">
        <f>SUM(J5:J15)</f>
        <v>0</v>
      </c>
      <c r="K16" s="92"/>
      <c r="L16" s="262"/>
      <c r="M16" s="42"/>
      <c r="N16" s="90"/>
      <c r="O16" s="40" t="s">
        <v>157</v>
      </c>
      <c r="P16" s="262"/>
      <c r="Q16" s="42">
        <f>SUM(Q5:Q15)</f>
        <v>530</v>
      </c>
      <c r="R16" s="350">
        <f>SUM(R5:R15)</f>
        <v>0</v>
      </c>
      <c r="S16" s="40" t="s">
        <v>157</v>
      </c>
      <c r="T16" s="262"/>
      <c r="U16" s="42">
        <f>SUM(U5:U15)</f>
        <v>9450</v>
      </c>
      <c r="V16" s="350">
        <f>SUM(V5:V15)</f>
        <v>0</v>
      </c>
      <c r="W16" s="91"/>
      <c r="X16" s="262"/>
      <c r="Y16" s="42"/>
      <c r="Z16" s="90"/>
      <c r="AA16" s="13"/>
      <c r="AB16" s="1430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s="20" customFormat="1" ht="18" customHeight="1">
      <c r="A17" s="136"/>
      <c r="B17" s="111"/>
      <c r="C17" s="23" t="s">
        <v>451</v>
      </c>
      <c r="D17" s="269" t="s">
        <v>44</v>
      </c>
      <c r="E17" s="16">
        <v>2360</v>
      </c>
      <c r="F17" s="496"/>
      <c r="G17" s="122" t="s">
        <v>451</v>
      </c>
      <c r="H17" s="269" t="s">
        <v>475</v>
      </c>
      <c r="I17" s="16">
        <v>1700</v>
      </c>
      <c r="J17" s="494"/>
      <c r="K17" s="122" t="s">
        <v>451</v>
      </c>
      <c r="L17" s="269" t="s">
        <v>475</v>
      </c>
      <c r="M17" s="16">
        <v>450</v>
      </c>
      <c r="N17" s="494"/>
      <c r="O17" s="309" t="s">
        <v>450</v>
      </c>
      <c r="P17" s="133"/>
      <c r="Q17" s="310">
        <v>1650</v>
      </c>
      <c r="R17" s="496"/>
      <c r="S17" s="243" t="s">
        <v>319</v>
      </c>
      <c r="T17" s="258"/>
      <c r="U17" s="16">
        <v>2080</v>
      </c>
      <c r="V17" s="496"/>
      <c r="W17" s="81" t="s">
        <v>324</v>
      </c>
      <c r="X17" s="258"/>
      <c r="Y17" s="16">
        <v>3150</v>
      </c>
      <c r="Z17" s="494"/>
      <c r="AA17" s="13"/>
      <c r="AB17" s="1430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s="20" customFormat="1" ht="18" customHeight="1">
      <c r="A18" s="109"/>
      <c r="B18" s="111"/>
      <c r="C18" s="23" t="s">
        <v>450</v>
      </c>
      <c r="D18" s="269" t="s">
        <v>44</v>
      </c>
      <c r="E18" s="16">
        <v>1630</v>
      </c>
      <c r="F18" s="494"/>
      <c r="G18" s="23" t="s">
        <v>450</v>
      </c>
      <c r="H18" s="274" t="s">
        <v>475</v>
      </c>
      <c r="I18" s="104">
        <v>1310</v>
      </c>
      <c r="J18" s="494"/>
      <c r="K18" s="23" t="s">
        <v>450</v>
      </c>
      <c r="L18" s="269" t="s">
        <v>475</v>
      </c>
      <c r="M18" s="16">
        <v>380</v>
      </c>
      <c r="N18" s="494"/>
      <c r="O18" s="311" t="s">
        <v>452</v>
      </c>
      <c r="P18" s="134"/>
      <c r="Q18" s="312">
        <v>1700</v>
      </c>
      <c r="R18" s="494"/>
      <c r="S18" s="14" t="s">
        <v>320</v>
      </c>
      <c r="T18" s="258"/>
      <c r="U18" s="16">
        <v>800</v>
      </c>
      <c r="V18" s="494"/>
      <c r="W18" s="121" t="s">
        <v>325</v>
      </c>
      <c r="X18" s="133"/>
      <c r="Y18" s="25">
        <v>3350</v>
      </c>
      <c r="Z18" s="494"/>
      <c r="AA18" s="13"/>
      <c r="AB18" s="1430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s="20" customFormat="1" ht="18" customHeight="1">
      <c r="A19" s="136"/>
      <c r="B19" s="137"/>
      <c r="C19" s="23" t="s">
        <v>453</v>
      </c>
      <c r="D19" s="269" t="s">
        <v>44</v>
      </c>
      <c r="E19" s="16">
        <v>760</v>
      </c>
      <c r="F19" s="494"/>
      <c r="G19" s="23" t="s">
        <v>453</v>
      </c>
      <c r="H19" s="270" t="s">
        <v>475</v>
      </c>
      <c r="I19" s="25">
        <v>560</v>
      </c>
      <c r="J19" s="494"/>
      <c r="K19" s="23" t="s">
        <v>453</v>
      </c>
      <c r="L19" s="269" t="s">
        <v>475</v>
      </c>
      <c r="M19" s="16">
        <v>130</v>
      </c>
      <c r="N19" s="494"/>
      <c r="O19" s="309" t="s">
        <v>453</v>
      </c>
      <c r="P19" s="133"/>
      <c r="Q19" s="310">
        <v>1400</v>
      </c>
      <c r="R19" s="494"/>
      <c r="S19" s="23" t="s">
        <v>321</v>
      </c>
      <c r="T19" s="133"/>
      <c r="U19" s="25">
        <v>3200</v>
      </c>
      <c r="V19" s="494"/>
      <c r="W19" s="121" t="s">
        <v>107</v>
      </c>
      <c r="X19" s="133"/>
      <c r="Y19" s="25">
        <v>2050</v>
      </c>
      <c r="Z19" s="494"/>
      <c r="AA19" s="13"/>
      <c r="AB19" s="1430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1:69" s="20" customFormat="1" ht="18" customHeight="1">
      <c r="A20" s="109"/>
      <c r="B20" s="111"/>
      <c r="C20" s="34" t="s">
        <v>415</v>
      </c>
      <c r="D20" s="269"/>
      <c r="E20" s="25"/>
      <c r="F20" s="328"/>
      <c r="G20" s="23" t="s">
        <v>419</v>
      </c>
      <c r="H20" s="133"/>
      <c r="I20" s="25"/>
      <c r="J20" s="328"/>
      <c r="K20" s="23" t="s">
        <v>416</v>
      </c>
      <c r="L20" s="133"/>
      <c r="M20" s="25"/>
      <c r="N20" s="328"/>
      <c r="O20" s="309"/>
      <c r="P20" s="133"/>
      <c r="Q20" s="310"/>
      <c r="R20" s="313"/>
      <c r="S20" s="23" t="s">
        <v>102</v>
      </c>
      <c r="T20" s="133"/>
      <c r="U20" s="25">
        <v>1830</v>
      </c>
      <c r="V20" s="494"/>
      <c r="W20" s="140" t="s">
        <v>108</v>
      </c>
      <c r="X20" s="134"/>
      <c r="Y20" s="31">
        <v>1710</v>
      </c>
      <c r="Z20" s="494"/>
      <c r="AA20" s="13"/>
      <c r="AB20" s="1430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1:69" s="20" customFormat="1" ht="18" customHeight="1">
      <c r="A21" s="109"/>
      <c r="B21" s="111"/>
      <c r="C21" s="34" t="s">
        <v>3</v>
      </c>
      <c r="D21" s="269"/>
      <c r="E21" s="31">
        <v>20</v>
      </c>
      <c r="F21" s="494"/>
      <c r="G21" s="346" t="s">
        <v>418</v>
      </c>
      <c r="H21" s="258"/>
      <c r="I21" s="16"/>
      <c r="J21" s="17"/>
      <c r="K21" s="23"/>
      <c r="L21" s="133"/>
      <c r="M21" s="25"/>
      <c r="N21" s="27"/>
      <c r="O21" s="311"/>
      <c r="P21" s="134"/>
      <c r="Q21" s="312"/>
      <c r="R21" s="314"/>
      <c r="S21" s="34" t="s">
        <v>103</v>
      </c>
      <c r="T21" s="134"/>
      <c r="U21" s="31">
        <v>2900</v>
      </c>
      <c r="V21" s="494"/>
      <c r="W21" s="121" t="s">
        <v>109</v>
      </c>
      <c r="X21" s="133"/>
      <c r="Y21" s="25">
        <v>6110</v>
      </c>
      <c r="Z21" s="494"/>
      <c r="AA21" s="13"/>
      <c r="AB21" s="1430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s="20" customFormat="1" ht="18" customHeight="1">
      <c r="A22" s="1593" t="s">
        <v>328</v>
      </c>
      <c r="B22" s="1594"/>
      <c r="C22" s="121" t="s">
        <v>4</v>
      </c>
      <c r="D22" s="269"/>
      <c r="E22" s="25">
        <v>20</v>
      </c>
      <c r="F22" s="494"/>
      <c r="G22" s="34"/>
      <c r="H22" s="134"/>
      <c r="I22" s="31"/>
      <c r="J22" s="32"/>
      <c r="K22" s="34"/>
      <c r="L22" s="134"/>
      <c r="M22" s="31"/>
      <c r="N22" s="32"/>
      <c r="O22" s="309"/>
      <c r="P22" s="133"/>
      <c r="Q22" s="310"/>
      <c r="R22" s="313"/>
      <c r="S22" s="121" t="s">
        <v>104</v>
      </c>
      <c r="T22" s="133"/>
      <c r="U22" s="25">
        <v>2550</v>
      </c>
      <c r="V22" s="494"/>
      <c r="W22" s="81" t="s">
        <v>984</v>
      </c>
      <c r="X22" s="258"/>
      <c r="Y22" s="16">
        <v>3150</v>
      </c>
      <c r="Z22" s="494"/>
      <c r="AA22" s="13"/>
      <c r="AB22" s="1430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69" s="20" customFormat="1" ht="18" customHeight="1">
      <c r="A23" s="1458" t="s">
        <v>329</v>
      </c>
      <c r="B23" s="1459"/>
      <c r="C23" s="121"/>
      <c r="D23" s="269"/>
      <c r="E23" s="25"/>
      <c r="F23" s="494"/>
      <c r="G23" s="23"/>
      <c r="H23" s="133"/>
      <c r="I23" s="25"/>
      <c r="J23" s="27"/>
      <c r="K23" s="112"/>
      <c r="L23" s="133"/>
      <c r="M23" s="25"/>
      <c r="N23" s="27"/>
      <c r="O23" s="315"/>
      <c r="P23" s="258"/>
      <c r="Q23" s="316"/>
      <c r="R23" s="354"/>
      <c r="S23" s="303" t="s">
        <v>411</v>
      </c>
      <c r="T23" s="258"/>
      <c r="U23" s="16">
        <v>2230</v>
      </c>
      <c r="V23" s="494"/>
      <c r="W23" s="81" t="s">
        <v>110</v>
      </c>
      <c r="X23" s="133"/>
      <c r="Y23" s="25">
        <v>1800</v>
      </c>
      <c r="Z23" s="494"/>
      <c r="AA23" s="13"/>
      <c r="AB23" s="1430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69" s="20" customFormat="1" ht="18" customHeight="1">
      <c r="A24" s="136"/>
      <c r="B24" s="111"/>
      <c r="C24" s="14"/>
      <c r="D24" s="269"/>
      <c r="E24" s="16"/>
      <c r="F24" s="17"/>
      <c r="G24" s="14"/>
      <c r="H24" s="258"/>
      <c r="I24" s="16"/>
      <c r="J24" s="93"/>
      <c r="K24" s="14"/>
      <c r="L24" s="258"/>
      <c r="M24" s="16"/>
      <c r="N24" s="93"/>
      <c r="O24" s="40" t="s">
        <v>205</v>
      </c>
      <c r="P24" s="262"/>
      <c r="Q24" s="42">
        <f>SUM(Q17:Q23)</f>
        <v>4750</v>
      </c>
      <c r="R24" s="350">
        <f>SUM(R17:R23)</f>
        <v>0</v>
      </c>
      <c r="S24" s="121" t="s">
        <v>34</v>
      </c>
      <c r="T24" s="133"/>
      <c r="U24" s="25">
        <v>2200</v>
      </c>
      <c r="V24" s="494"/>
      <c r="W24" s="121" t="s">
        <v>111</v>
      </c>
      <c r="X24" s="133"/>
      <c r="Y24" s="25">
        <v>2230</v>
      </c>
      <c r="Z24" s="494"/>
      <c r="AA24" s="13"/>
      <c r="AB24" s="1430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s="20" customFormat="1" ht="18" customHeight="1">
      <c r="A25" s="136"/>
      <c r="B25" s="135"/>
      <c r="C25" s="81"/>
      <c r="D25" s="270"/>
      <c r="E25" s="16"/>
      <c r="F25" s="17"/>
      <c r="G25" s="40" t="s">
        <v>205</v>
      </c>
      <c r="H25" s="262"/>
      <c r="I25" s="42">
        <f>SUM(I17:I24)</f>
        <v>3570</v>
      </c>
      <c r="J25" s="350">
        <f>SUM(J17:J24)</f>
        <v>0</v>
      </c>
      <c r="K25" s="40" t="s">
        <v>205</v>
      </c>
      <c r="L25" s="262"/>
      <c r="M25" s="42">
        <f>SUM(M17:M24)</f>
        <v>960</v>
      </c>
      <c r="N25" s="350">
        <f>SUM(N17:N24)</f>
        <v>0</v>
      </c>
      <c r="O25" s="65"/>
      <c r="P25" s="133"/>
      <c r="Q25" s="25"/>
      <c r="R25" s="496"/>
      <c r="S25" s="121" t="s">
        <v>105</v>
      </c>
      <c r="T25" s="133"/>
      <c r="U25" s="25">
        <v>990</v>
      </c>
      <c r="V25" s="494"/>
      <c r="W25" s="121" t="s">
        <v>112</v>
      </c>
      <c r="X25" s="133"/>
      <c r="Y25" s="25">
        <v>2900</v>
      </c>
      <c r="Z25" s="494"/>
      <c r="AA25" s="13"/>
      <c r="AB25" s="1430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69" s="20" customFormat="1" ht="18" customHeight="1">
      <c r="A26" s="136"/>
      <c r="B26" s="138"/>
      <c r="C26" s="23"/>
      <c r="D26" s="270"/>
      <c r="E26" s="25"/>
      <c r="F26" s="17"/>
      <c r="G26" s="207" t="s">
        <v>358</v>
      </c>
      <c r="H26" s="270" t="s">
        <v>475</v>
      </c>
      <c r="I26" s="25">
        <v>850</v>
      </c>
      <c r="J26" s="496"/>
      <c r="K26" s="65" t="s">
        <v>181</v>
      </c>
      <c r="L26" s="270" t="s">
        <v>475</v>
      </c>
      <c r="M26" s="25">
        <v>300</v>
      </c>
      <c r="N26" s="496"/>
      <c r="O26" s="65"/>
      <c r="P26" s="133"/>
      <c r="Q26" s="25"/>
      <c r="R26" s="494"/>
      <c r="S26" s="121" t="s">
        <v>106</v>
      </c>
      <c r="T26" s="133"/>
      <c r="U26" s="25">
        <v>2850</v>
      </c>
      <c r="V26" s="494"/>
      <c r="W26" s="121" t="s">
        <v>113</v>
      </c>
      <c r="X26" s="133"/>
      <c r="Y26" s="25">
        <v>3830</v>
      </c>
      <c r="Z26" s="494"/>
      <c r="AA26" s="13"/>
      <c r="AB26" s="1430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s="20" customFormat="1" ht="18" customHeight="1">
      <c r="A27" s="136"/>
      <c r="B27" s="139"/>
      <c r="C27" s="23"/>
      <c r="D27" s="270"/>
      <c r="E27" s="25"/>
      <c r="F27" s="17"/>
      <c r="G27" s="65" t="s">
        <v>359</v>
      </c>
      <c r="H27" s="270" t="s">
        <v>475</v>
      </c>
      <c r="I27" s="25">
        <v>900</v>
      </c>
      <c r="J27" s="494"/>
      <c r="K27" s="65" t="s">
        <v>182</v>
      </c>
      <c r="L27" s="270" t="s">
        <v>475</v>
      </c>
      <c r="M27" s="25">
        <v>300</v>
      </c>
      <c r="N27" s="494"/>
      <c r="O27" s="65"/>
      <c r="P27" s="133"/>
      <c r="Q27" s="25"/>
      <c r="R27" s="27"/>
      <c r="S27" s="244" t="s">
        <v>79</v>
      </c>
      <c r="T27" s="133"/>
      <c r="U27" s="25">
        <v>2100</v>
      </c>
      <c r="V27" s="494"/>
      <c r="W27" s="140" t="s">
        <v>326</v>
      </c>
      <c r="X27" s="134"/>
      <c r="Y27" s="31">
        <v>200</v>
      </c>
      <c r="Z27" s="494"/>
      <c r="AA27" s="13"/>
      <c r="AB27" s="1430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69" s="20" customFormat="1" ht="18" customHeight="1">
      <c r="A28" s="136"/>
      <c r="B28" s="138"/>
      <c r="C28" s="23"/>
      <c r="D28" s="270"/>
      <c r="E28" s="25"/>
      <c r="F28" s="17"/>
      <c r="G28" s="65" t="s">
        <v>1020</v>
      </c>
      <c r="H28" s="270" t="s">
        <v>475</v>
      </c>
      <c r="I28" s="25">
        <v>480</v>
      </c>
      <c r="J28" s="494"/>
      <c r="K28" s="65" t="s">
        <v>1021</v>
      </c>
      <c r="L28" s="270" t="s">
        <v>475</v>
      </c>
      <c r="M28" s="25">
        <v>150</v>
      </c>
      <c r="N28" s="494"/>
      <c r="O28" s="37"/>
      <c r="P28" s="134"/>
      <c r="Q28" s="31"/>
      <c r="R28" s="32"/>
      <c r="S28" s="121" t="s">
        <v>322</v>
      </c>
      <c r="T28" s="133"/>
      <c r="U28" s="25">
        <v>1450</v>
      </c>
      <c r="V28" s="494"/>
      <c r="W28" s="140" t="s">
        <v>3</v>
      </c>
      <c r="X28" s="271"/>
      <c r="Y28" s="31">
        <v>890</v>
      </c>
      <c r="Z28" s="494"/>
      <c r="AA28" s="13"/>
      <c r="AB28" s="1430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69" s="20" customFormat="1" ht="18" customHeight="1">
      <c r="A29" s="136"/>
      <c r="B29" s="139"/>
      <c r="C29" s="23"/>
      <c r="D29" s="271"/>
      <c r="E29" s="25"/>
      <c r="F29" s="17"/>
      <c r="G29" s="207" t="s">
        <v>420</v>
      </c>
      <c r="H29" s="133"/>
      <c r="I29" s="25"/>
      <c r="J29" s="328"/>
      <c r="K29" s="65" t="s">
        <v>994</v>
      </c>
      <c r="L29" s="133"/>
      <c r="M29" s="25"/>
      <c r="N29" s="328"/>
      <c r="O29" s="37"/>
      <c r="P29" s="134"/>
      <c r="Q29" s="31"/>
      <c r="R29" s="32"/>
      <c r="S29" s="140" t="s">
        <v>318</v>
      </c>
      <c r="T29" s="134"/>
      <c r="U29" s="31">
        <v>2200</v>
      </c>
      <c r="V29" s="494"/>
      <c r="W29" s="140" t="s">
        <v>4</v>
      </c>
      <c r="X29" s="271"/>
      <c r="Y29" s="31">
        <v>850</v>
      </c>
      <c r="Z29" s="494"/>
      <c r="AA29" s="13"/>
      <c r="AB29" s="1430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s="20" customFormat="1" ht="18" customHeight="1">
      <c r="A30" s="136"/>
      <c r="B30" s="138"/>
      <c r="C30" s="23"/>
      <c r="D30" s="271"/>
      <c r="E30" s="25"/>
      <c r="F30" s="17"/>
      <c r="G30" s="344" t="s">
        <v>418</v>
      </c>
      <c r="H30" s="133"/>
      <c r="I30" s="25"/>
      <c r="J30" s="27"/>
      <c r="K30" s="37"/>
      <c r="L30" s="134"/>
      <c r="M30" s="31"/>
      <c r="N30" s="32"/>
      <c r="O30" s="33"/>
      <c r="P30" s="133"/>
      <c r="Q30" s="25"/>
      <c r="R30" s="27"/>
      <c r="S30" s="121" t="s">
        <v>323</v>
      </c>
      <c r="T30" s="133"/>
      <c r="U30" s="25">
        <v>2450</v>
      </c>
      <c r="V30" s="494"/>
      <c r="W30" s="140"/>
      <c r="X30" s="134"/>
      <c r="Y30" s="31"/>
      <c r="Z30" s="494"/>
      <c r="AA30" s="13"/>
      <c r="AB30" s="1430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s="20" customFormat="1" ht="18" customHeight="1">
      <c r="A31" s="196"/>
      <c r="B31" s="197"/>
      <c r="C31" s="23"/>
      <c r="D31" s="270"/>
      <c r="E31" s="25"/>
      <c r="F31" s="32"/>
      <c r="G31" s="23"/>
      <c r="H31" s="133"/>
      <c r="I31" s="25"/>
      <c r="J31" s="32"/>
      <c r="K31" s="33"/>
      <c r="L31" s="133"/>
      <c r="M31" s="25"/>
      <c r="N31" s="32"/>
      <c r="O31" s="33"/>
      <c r="P31" s="133"/>
      <c r="Q31" s="25"/>
      <c r="R31" s="32"/>
      <c r="S31" s="81" t="s">
        <v>78</v>
      </c>
      <c r="T31" s="258"/>
      <c r="U31" s="16">
        <v>3100</v>
      </c>
      <c r="V31" s="494"/>
      <c r="W31" s="140"/>
      <c r="X31" s="134"/>
      <c r="Y31" s="31"/>
      <c r="Z31" s="332"/>
      <c r="AA31" s="13"/>
      <c r="AB31" s="1430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s="20" customFormat="1" ht="18" customHeight="1">
      <c r="A32" s="38" t="s">
        <v>301</v>
      </c>
      <c r="B32" s="110">
        <f>E32+I25+I32+M32+Q32+Y32+M25+Q24</f>
        <v>82200</v>
      </c>
      <c r="C32" s="40" t="s">
        <v>240</v>
      </c>
      <c r="D32" s="280"/>
      <c r="E32" s="42">
        <f>SUM(E17:E31)</f>
        <v>4790</v>
      </c>
      <c r="F32" s="350">
        <f>SUM(F17:F30)</f>
        <v>0</v>
      </c>
      <c r="G32" s="40" t="s">
        <v>205</v>
      </c>
      <c r="H32" s="41"/>
      <c r="I32" s="42">
        <f>SUM(I26:I31)</f>
        <v>2230</v>
      </c>
      <c r="J32" s="350">
        <f>SUM(J26:J31)</f>
        <v>0</v>
      </c>
      <c r="K32" s="40" t="s">
        <v>205</v>
      </c>
      <c r="L32" s="41"/>
      <c r="M32" s="42">
        <f>SUM(M26:M31)</f>
        <v>750</v>
      </c>
      <c r="N32" s="350">
        <f>SUM(N26:N31)</f>
        <v>0</v>
      </c>
      <c r="O32" s="40"/>
      <c r="P32" s="41"/>
      <c r="Q32" s="42">
        <f>SUM(Q25:Q31)</f>
        <v>0</v>
      </c>
      <c r="R32" s="350">
        <f>SUM(R25:R31)</f>
        <v>0</v>
      </c>
      <c r="S32" s="40"/>
      <c r="T32" s="41"/>
      <c r="U32" s="42"/>
      <c r="V32" s="43"/>
      <c r="W32" s="40" t="s">
        <v>49</v>
      </c>
      <c r="X32" s="41"/>
      <c r="Y32" s="42">
        <f>SUM(U17:U31,Y17:Y31)</f>
        <v>65150</v>
      </c>
      <c r="Z32" s="350">
        <f>SUM(V17:V31,Z17:Z31)</f>
        <v>0</v>
      </c>
      <c r="AA32" s="45"/>
      <c r="AB32" s="1430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s="20" customFormat="1" ht="15" customHeight="1">
      <c r="A33" s="46"/>
      <c r="C33" s="52" t="s">
        <v>220</v>
      </c>
      <c r="D33" s="47"/>
      <c r="E33" s="46"/>
      <c r="F33" s="48"/>
      <c r="G33" s="52"/>
      <c r="H33" s="47"/>
      <c r="I33" s="46"/>
      <c r="J33" s="49"/>
      <c r="K33" s="52"/>
      <c r="L33" s="47"/>
      <c r="M33" s="46"/>
      <c r="N33" s="49"/>
      <c r="O33" s="52"/>
      <c r="P33" s="47"/>
      <c r="Q33" s="46"/>
      <c r="R33" s="49"/>
      <c r="S33" s="52"/>
      <c r="T33" s="47"/>
      <c r="U33" s="46"/>
      <c r="V33" s="49"/>
      <c r="W33" s="46"/>
      <c r="X33" s="47"/>
      <c r="Y33" s="46"/>
      <c r="Z33" s="49"/>
      <c r="AA33" s="50"/>
      <c r="AB33" s="51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s="20" customFormat="1" ht="15" customHeight="1">
      <c r="A34" s="46"/>
      <c r="C34" s="52" t="s">
        <v>894</v>
      </c>
      <c r="D34" s="47"/>
      <c r="E34" s="46"/>
      <c r="F34" s="48"/>
      <c r="H34" s="47"/>
      <c r="I34" s="46"/>
      <c r="K34" s="46"/>
      <c r="L34" s="47"/>
      <c r="M34" s="46"/>
      <c r="N34" s="49"/>
      <c r="O34" s="46"/>
      <c r="P34" s="47"/>
      <c r="Q34" s="46"/>
      <c r="R34" s="49"/>
      <c r="S34" s="46"/>
      <c r="T34" s="47"/>
      <c r="U34" s="46"/>
      <c r="V34" s="49"/>
      <c r="W34" s="46" t="s">
        <v>215</v>
      </c>
      <c r="X34" s="47"/>
      <c r="Y34" s="46"/>
      <c r="Z34" s="49"/>
      <c r="AA34" s="50"/>
      <c r="AB34" s="51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s="20" customFormat="1" ht="15" customHeight="1">
      <c r="A35" s="46"/>
      <c r="C35" s="52" t="s">
        <v>374</v>
      </c>
      <c r="D35" s="47"/>
      <c r="E35" s="46"/>
      <c r="F35" s="48"/>
      <c r="G35" s="46"/>
      <c r="H35" s="47"/>
      <c r="I35" s="46"/>
      <c r="J35" s="49"/>
      <c r="K35" s="46"/>
      <c r="L35" s="47"/>
      <c r="M35" s="46"/>
      <c r="N35" s="49"/>
      <c r="O35" s="46"/>
      <c r="P35" s="47"/>
      <c r="Q35" s="46"/>
      <c r="R35" s="49"/>
      <c r="S35" s="46"/>
      <c r="T35" s="47"/>
      <c r="U35" s="46"/>
      <c r="V35" s="49"/>
      <c r="W35" s="46"/>
      <c r="X35" s="47"/>
      <c r="Y35" s="46"/>
      <c r="Z35" s="49"/>
      <c r="AA35" s="50"/>
      <c r="AB35" s="51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s="20" customFormat="1" ht="15" customHeight="1">
      <c r="A36" s="46"/>
      <c r="D36" s="47"/>
      <c r="E36" s="46"/>
      <c r="F36" s="48"/>
      <c r="G36" s="46"/>
      <c r="H36" s="47"/>
      <c r="I36" s="46"/>
      <c r="J36" s="49"/>
      <c r="K36" s="46"/>
      <c r="L36" s="47"/>
      <c r="M36" s="46"/>
      <c r="N36" s="49"/>
      <c r="O36" s="46"/>
      <c r="P36" s="47"/>
      <c r="Q36" s="46"/>
      <c r="R36" s="49"/>
      <c r="S36" s="46"/>
      <c r="T36" s="47"/>
      <c r="U36" s="46"/>
      <c r="V36" s="49"/>
      <c r="W36" s="46"/>
      <c r="X36" s="47"/>
      <c r="Y36" s="46"/>
      <c r="Z36" s="49"/>
      <c r="AA36" s="50"/>
      <c r="AB36" s="51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69" s="20" customFormat="1" ht="15" customHeight="1">
      <c r="A37" s="46"/>
      <c r="D37" s="47"/>
      <c r="E37" s="46"/>
      <c r="F37" s="49"/>
      <c r="G37" s="46"/>
      <c r="H37" s="47"/>
      <c r="I37" s="46"/>
      <c r="J37" s="49"/>
      <c r="K37" s="46"/>
      <c r="L37" s="47"/>
      <c r="M37" s="46"/>
      <c r="N37" s="49"/>
      <c r="P37" s="52"/>
      <c r="Q37" s="46"/>
      <c r="R37" s="49"/>
      <c r="S37" s="46"/>
      <c r="T37" s="47"/>
      <c r="U37" s="46"/>
      <c r="V37" s="49"/>
      <c r="X37" s="47"/>
      <c r="Y37" s="46"/>
      <c r="Z37" s="49"/>
      <c r="AA37" s="50"/>
      <c r="AB37" s="51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69" s="20" customFormat="1" ht="15" customHeight="1">
      <c r="A38" s="46"/>
      <c r="B38" s="53"/>
      <c r="D38" s="47"/>
      <c r="E38" s="46"/>
      <c r="F38" s="49"/>
      <c r="G38" s="46"/>
      <c r="H38" s="47"/>
      <c r="I38" s="46"/>
      <c r="J38" s="49"/>
      <c r="K38" s="46"/>
      <c r="L38" s="47"/>
      <c r="M38" s="46"/>
      <c r="N38" s="49"/>
      <c r="O38" s="46"/>
      <c r="P38" s="47"/>
      <c r="Q38" s="46"/>
      <c r="R38" s="49"/>
      <c r="S38" s="46"/>
      <c r="T38" s="47"/>
      <c r="U38" s="46"/>
      <c r="V38" s="49"/>
      <c r="X38" s="47"/>
      <c r="Y38" s="46"/>
      <c r="Z38" s="49"/>
      <c r="AA38" s="50"/>
      <c r="AB38" s="51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s="20" customFormat="1" ht="15" customHeight="1">
      <c r="A39" s="46"/>
      <c r="B39" s="54"/>
      <c r="C39" s="55"/>
      <c r="D39" s="47"/>
      <c r="E39" s="46"/>
      <c r="F39" s="56"/>
      <c r="G39" s="55"/>
      <c r="H39" s="57"/>
      <c r="I39" s="46"/>
      <c r="J39" s="56"/>
      <c r="K39" s="46"/>
      <c r="L39" s="47"/>
      <c r="M39" s="46"/>
      <c r="N39" s="48"/>
      <c r="O39" s="55"/>
      <c r="P39" s="57"/>
      <c r="Q39" s="46"/>
      <c r="R39" s="56"/>
      <c r="S39" s="55"/>
      <c r="T39" s="57"/>
      <c r="U39" s="46"/>
      <c r="V39" s="56"/>
      <c r="X39" s="47"/>
      <c r="Z39" s="48"/>
      <c r="AA39" s="46"/>
      <c r="AB39" s="51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s="20" customFormat="1" ht="15" customHeight="1">
      <c r="A40" s="46"/>
      <c r="B40" s="46"/>
      <c r="C40" s="46"/>
      <c r="D40" s="47"/>
      <c r="E40" s="46"/>
      <c r="F40" s="48"/>
      <c r="G40" s="46"/>
      <c r="H40" s="47"/>
      <c r="J40" s="48"/>
      <c r="K40" s="46"/>
      <c r="L40" s="47"/>
      <c r="M40" s="46"/>
      <c r="N40" s="48"/>
      <c r="O40" s="46"/>
      <c r="P40" s="47"/>
      <c r="Q40" s="46"/>
      <c r="R40" s="48"/>
      <c r="S40" s="46"/>
      <c r="T40" s="47"/>
      <c r="U40" s="46"/>
      <c r="V40" s="48"/>
      <c r="W40" s="46"/>
      <c r="X40" s="47"/>
      <c r="Y40" s="46"/>
      <c r="Z40" s="48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1:69" s="20" customFormat="1" ht="15" customHeight="1">
      <c r="A41" s="46"/>
      <c r="B41" s="46"/>
      <c r="C41" s="46"/>
      <c r="D41" s="47"/>
      <c r="E41" s="46"/>
      <c r="F41" s="48"/>
      <c r="G41" s="46"/>
      <c r="H41" s="47"/>
      <c r="I41" s="46"/>
      <c r="J41" s="48"/>
      <c r="K41" s="46"/>
      <c r="L41" s="47"/>
      <c r="M41" s="46"/>
      <c r="N41" s="48"/>
      <c r="O41" s="46"/>
      <c r="P41" s="47"/>
      <c r="Q41" s="46"/>
      <c r="R41" s="48"/>
      <c r="S41" s="46"/>
      <c r="T41" s="47"/>
      <c r="U41" s="46"/>
      <c r="V41" s="48"/>
      <c r="W41" s="46"/>
      <c r="X41" s="47"/>
      <c r="Y41" s="46"/>
      <c r="Z41" s="48"/>
      <c r="AA41" s="58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1:26" ht="16.5" customHeight="1">
      <c r="A42" s="46"/>
      <c r="B42" s="46"/>
      <c r="C42" s="46"/>
      <c r="D42" s="47"/>
      <c r="E42" s="46"/>
      <c r="F42" s="59"/>
      <c r="G42" s="46"/>
      <c r="H42" s="47"/>
      <c r="I42" s="46"/>
      <c r="J42" s="59"/>
      <c r="K42" s="46"/>
      <c r="L42" s="47"/>
      <c r="M42" s="46"/>
      <c r="N42" s="59"/>
      <c r="O42" s="46"/>
      <c r="P42" s="47"/>
      <c r="Q42" s="46"/>
      <c r="R42" s="59"/>
      <c r="S42" s="46"/>
      <c r="T42" s="47"/>
      <c r="U42" s="46"/>
      <c r="V42" s="59"/>
      <c r="W42" s="46"/>
      <c r="X42" s="47"/>
      <c r="Y42" s="46"/>
      <c r="Z42" s="59"/>
    </row>
    <row r="43" spans="1:26" ht="16.5" customHeight="1">
      <c r="A43" s="46"/>
      <c r="B43" s="46"/>
      <c r="C43" s="46"/>
      <c r="D43" s="47"/>
      <c r="E43" s="46"/>
      <c r="F43" s="59"/>
      <c r="G43" s="46"/>
      <c r="H43" s="47"/>
      <c r="I43" s="46"/>
      <c r="J43" s="59"/>
      <c r="K43" s="46"/>
      <c r="L43" s="47"/>
      <c r="M43" s="46"/>
      <c r="N43" s="59"/>
      <c r="O43" s="46"/>
      <c r="P43" s="47"/>
      <c r="Q43" s="46"/>
      <c r="R43" s="59"/>
      <c r="S43" s="46"/>
      <c r="T43" s="47"/>
      <c r="U43" s="46"/>
      <c r="V43" s="59"/>
      <c r="W43" s="46"/>
      <c r="X43" s="47"/>
      <c r="Y43" s="46"/>
      <c r="Z43" s="59"/>
    </row>
    <row r="44" spans="1:26" ht="16.5" customHeight="1">
      <c r="A44" s="46"/>
      <c r="B44" s="46"/>
      <c r="C44" s="46"/>
      <c r="D44" s="47"/>
      <c r="E44" s="46"/>
      <c r="F44" s="59"/>
      <c r="G44" s="46"/>
      <c r="H44" s="47"/>
      <c r="I44" s="46"/>
      <c r="J44" s="59"/>
      <c r="K44" s="46"/>
      <c r="L44" s="47"/>
      <c r="M44" s="46"/>
      <c r="N44" s="59"/>
      <c r="O44" s="46"/>
      <c r="P44" s="47"/>
      <c r="Q44" s="46"/>
      <c r="R44" s="59"/>
      <c r="S44" s="46"/>
      <c r="T44" s="47"/>
      <c r="U44" s="46"/>
      <c r="V44" s="59"/>
      <c r="W44" s="46"/>
      <c r="X44" s="47"/>
      <c r="Y44" s="46"/>
      <c r="Z44" s="59"/>
    </row>
    <row r="45" spans="1:26" ht="16.5" customHeight="1">
      <c r="A45" s="46"/>
      <c r="B45" s="46"/>
      <c r="C45" s="46"/>
      <c r="D45" s="47"/>
      <c r="E45" s="46"/>
      <c r="F45" s="59"/>
      <c r="G45" s="46"/>
      <c r="H45" s="47"/>
      <c r="I45" s="46"/>
      <c r="J45" s="59"/>
      <c r="K45" s="46"/>
      <c r="L45" s="47"/>
      <c r="M45" s="46"/>
      <c r="N45" s="59"/>
      <c r="O45" s="46"/>
      <c r="P45" s="47"/>
      <c r="Q45" s="46"/>
      <c r="R45" s="59"/>
      <c r="S45" s="46"/>
      <c r="T45" s="47"/>
      <c r="U45" s="46"/>
      <c r="V45" s="59"/>
      <c r="W45" s="46"/>
      <c r="X45" s="47"/>
      <c r="Y45" s="46"/>
      <c r="Z45" s="59"/>
    </row>
    <row r="46" spans="1:26" ht="12">
      <c r="A46" s="46"/>
      <c r="B46" s="46"/>
      <c r="C46" s="46"/>
      <c r="D46" s="47"/>
      <c r="E46" s="46"/>
      <c r="F46" s="59"/>
      <c r="G46" s="46"/>
      <c r="H46" s="47"/>
      <c r="I46" s="46"/>
      <c r="J46" s="59"/>
      <c r="K46" s="46"/>
      <c r="L46" s="47"/>
      <c r="M46" s="46"/>
      <c r="N46" s="59"/>
      <c r="O46" s="46"/>
      <c r="P46" s="47"/>
      <c r="Q46" s="46"/>
      <c r="R46" s="59"/>
      <c r="S46" s="46"/>
      <c r="T46" s="47"/>
      <c r="U46" s="46"/>
      <c r="V46" s="59"/>
      <c r="W46" s="46"/>
      <c r="X46" s="47"/>
      <c r="Y46" s="46"/>
      <c r="Z46" s="59"/>
    </row>
    <row r="47" spans="1:26" ht="12">
      <c r="A47" s="46"/>
      <c r="B47" s="46"/>
      <c r="C47" s="46"/>
      <c r="E47" s="46"/>
      <c r="F47" s="59"/>
      <c r="G47" s="46"/>
      <c r="I47" s="46"/>
      <c r="J47" s="59"/>
      <c r="K47" s="46"/>
      <c r="M47" s="46"/>
      <c r="N47" s="59"/>
      <c r="O47" s="46"/>
      <c r="Q47" s="46"/>
      <c r="R47" s="59"/>
      <c r="S47" s="46"/>
      <c r="U47" s="46"/>
      <c r="V47" s="59"/>
      <c r="W47" s="46"/>
      <c r="Y47" s="46"/>
      <c r="Z47" s="59"/>
    </row>
    <row r="48" spans="1:26" ht="12">
      <c r="A48" s="46"/>
      <c r="B48" s="46"/>
      <c r="C48" s="46"/>
      <c r="E48" s="46"/>
      <c r="F48" s="59"/>
      <c r="G48" s="46"/>
      <c r="I48" s="46"/>
      <c r="J48" s="59"/>
      <c r="K48" s="46"/>
      <c r="M48" s="46"/>
      <c r="N48" s="59"/>
      <c r="O48" s="46"/>
      <c r="Q48" s="46"/>
      <c r="R48" s="59"/>
      <c r="S48" s="46"/>
      <c r="U48" s="46"/>
      <c r="V48" s="59"/>
      <c r="W48" s="46"/>
      <c r="Y48" s="46"/>
      <c r="Z48" s="59"/>
    </row>
    <row r="49" spans="1:26" ht="12">
      <c r="A49" s="46"/>
      <c r="B49" s="46"/>
      <c r="C49" s="46"/>
      <c r="E49" s="46"/>
      <c r="F49" s="59"/>
      <c r="G49" s="46"/>
      <c r="I49" s="46"/>
      <c r="J49" s="59"/>
      <c r="K49" s="46"/>
      <c r="M49" s="46"/>
      <c r="N49" s="59"/>
      <c r="O49" s="46"/>
      <c r="Q49" s="46"/>
      <c r="R49" s="59"/>
      <c r="S49" s="46"/>
      <c r="U49" s="46"/>
      <c r="V49" s="59"/>
      <c r="W49" s="46"/>
      <c r="Y49" s="46"/>
      <c r="Z49" s="59"/>
    </row>
    <row r="50" spans="1:25" ht="11.25">
      <c r="A50" s="46"/>
      <c r="B50" s="46"/>
      <c r="C50" s="46"/>
      <c r="E50" s="46"/>
      <c r="G50" s="46"/>
      <c r="I50" s="46"/>
      <c r="K50" s="46"/>
      <c r="M50" s="46"/>
      <c r="O50" s="46"/>
      <c r="Q50" s="46"/>
      <c r="S50" s="46"/>
      <c r="U50" s="46"/>
      <c r="W50" s="46"/>
      <c r="Y50" s="46"/>
    </row>
    <row r="51" spans="1:25" ht="11.25">
      <c r="A51" s="46"/>
      <c r="B51" s="46"/>
      <c r="C51" s="46"/>
      <c r="E51" s="46"/>
      <c r="G51" s="46"/>
      <c r="I51" s="46"/>
      <c r="K51" s="46"/>
      <c r="M51" s="46"/>
      <c r="O51" s="46"/>
      <c r="Q51" s="46"/>
      <c r="S51" s="46"/>
      <c r="U51" s="46"/>
      <c r="W51" s="46"/>
      <c r="Y51" s="46"/>
    </row>
    <row r="61" spans="2:10" ht="11.25">
      <c r="B61" s="20"/>
      <c r="C61" s="20"/>
      <c r="D61" s="20"/>
      <c r="E61" s="20"/>
      <c r="F61" s="20"/>
      <c r="G61" s="20"/>
      <c r="H61" s="20"/>
      <c r="I61" s="20"/>
      <c r="J61" s="20"/>
    </row>
    <row r="62" spans="2:11" ht="11.25">
      <c r="B62" s="60"/>
      <c r="C62" s="60"/>
      <c r="D62" s="60"/>
      <c r="E62" s="60"/>
      <c r="F62" s="60"/>
      <c r="G62" s="60"/>
      <c r="H62" s="20"/>
      <c r="I62" s="20"/>
      <c r="J62" s="20"/>
      <c r="K62" s="20"/>
    </row>
  </sheetData>
  <sheetProtection/>
  <mergeCells count="38">
    <mergeCell ref="D7:D8"/>
    <mergeCell ref="A22:B22"/>
    <mergeCell ref="A23:B23"/>
    <mergeCell ref="A5:A15"/>
    <mergeCell ref="B9:B10"/>
    <mergeCell ref="D9:D12"/>
    <mergeCell ref="V11:V12"/>
    <mergeCell ref="E7:E8"/>
    <mergeCell ref="E9:E12"/>
    <mergeCell ref="F7:F8"/>
    <mergeCell ref="F9:F12"/>
    <mergeCell ref="T11:T12"/>
    <mergeCell ref="U11:U12"/>
    <mergeCell ref="V1:Z1"/>
    <mergeCell ref="V2:Z3"/>
    <mergeCell ref="AB4:AB32"/>
    <mergeCell ref="A4:B4"/>
    <mergeCell ref="S11:S12"/>
    <mergeCell ref="B13:B14"/>
    <mergeCell ref="S4:T4"/>
    <mergeCell ref="W4:X4"/>
    <mergeCell ref="C7:C8"/>
    <mergeCell ref="C9:C12"/>
    <mergeCell ref="A2:B2"/>
    <mergeCell ref="C2:H3"/>
    <mergeCell ref="A1:B1"/>
    <mergeCell ref="C1:D1"/>
    <mergeCell ref="E1:H1"/>
    <mergeCell ref="A3:B3"/>
    <mergeCell ref="R1:R2"/>
    <mergeCell ref="M2:O3"/>
    <mergeCell ref="N1:O1"/>
    <mergeCell ref="S1:U2"/>
    <mergeCell ref="S3:U3"/>
    <mergeCell ref="I1:L1"/>
    <mergeCell ref="P2:Q3"/>
    <mergeCell ref="P1:Q1"/>
    <mergeCell ref="I2:L3"/>
  </mergeCells>
  <conditionalFormatting sqref="F5 F15 F19 J19 N19 J28 N28">
    <cfRule type="expression" priority="46" dxfId="0" stopIfTrue="1">
      <formula>E5&lt;F5</formula>
    </cfRule>
  </conditionalFormatting>
  <conditionalFormatting sqref="F6">
    <cfRule type="expression" priority="45" dxfId="0" stopIfTrue="1">
      <formula>E6&lt;F6</formula>
    </cfRule>
  </conditionalFormatting>
  <conditionalFormatting sqref="F7">
    <cfRule type="expression" priority="44" dxfId="0" stopIfTrue="1">
      <formula>E7&lt;F7</formula>
    </cfRule>
  </conditionalFormatting>
  <conditionalFormatting sqref="F9">
    <cfRule type="expression" priority="43" dxfId="0" stopIfTrue="1">
      <formula>E9&lt;F9</formula>
    </cfRule>
  </conditionalFormatting>
  <conditionalFormatting sqref="F13">
    <cfRule type="expression" priority="42" dxfId="0" stopIfTrue="1">
      <formula>E13&lt;F13</formula>
    </cfRule>
  </conditionalFormatting>
  <conditionalFormatting sqref="F17">
    <cfRule type="expression" priority="41" dxfId="0" stopIfTrue="1">
      <formula>E17&lt;F17</formula>
    </cfRule>
  </conditionalFormatting>
  <conditionalFormatting sqref="F18">
    <cfRule type="expression" priority="40" dxfId="0" stopIfTrue="1">
      <formula>E18&lt;F18</formula>
    </cfRule>
  </conditionalFormatting>
  <conditionalFormatting sqref="F20">
    <cfRule type="expression" priority="39" dxfId="0" stopIfTrue="1">
      <formula>E20&lt;F20</formula>
    </cfRule>
  </conditionalFormatting>
  <conditionalFormatting sqref="F21">
    <cfRule type="expression" priority="38" dxfId="0" stopIfTrue="1">
      <formula>E21&lt;F21</formula>
    </cfRule>
  </conditionalFormatting>
  <conditionalFormatting sqref="F22">
    <cfRule type="expression" priority="37" dxfId="0" stopIfTrue="1">
      <formula>E22&lt;F22</formula>
    </cfRule>
  </conditionalFormatting>
  <conditionalFormatting sqref="F23">
    <cfRule type="expression" priority="36" dxfId="0" stopIfTrue="1">
      <formula>E23&lt;F23</formula>
    </cfRule>
  </conditionalFormatting>
  <conditionalFormatting sqref="J17">
    <cfRule type="expression" priority="35" dxfId="0" stopIfTrue="1">
      <formula>I17&lt;J17</formula>
    </cfRule>
  </conditionalFormatting>
  <conditionalFormatting sqref="J18">
    <cfRule type="expression" priority="34" dxfId="0" stopIfTrue="1">
      <formula>I18&lt;J18</formula>
    </cfRule>
  </conditionalFormatting>
  <conditionalFormatting sqref="J20">
    <cfRule type="expression" priority="33" dxfId="0" stopIfTrue="1">
      <formula>I20&lt;J20</formula>
    </cfRule>
  </conditionalFormatting>
  <conditionalFormatting sqref="J26">
    <cfRule type="expression" priority="32" dxfId="0" stopIfTrue="1">
      <formula>I26&lt;J26</formula>
    </cfRule>
  </conditionalFormatting>
  <conditionalFormatting sqref="J27">
    <cfRule type="expression" priority="31" dxfId="0" stopIfTrue="1">
      <formula>I27&lt;J27</formula>
    </cfRule>
  </conditionalFormatting>
  <conditionalFormatting sqref="J29">
    <cfRule type="expression" priority="30" dxfId="0" stopIfTrue="1">
      <formula>I29&lt;J29</formula>
    </cfRule>
  </conditionalFormatting>
  <conditionalFormatting sqref="N17">
    <cfRule type="expression" priority="29" dxfId="0" stopIfTrue="1">
      <formula>M17&lt;N17</formula>
    </cfRule>
  </conditionalFormatting>
  <conditionalFormatting sqref="N18">
    <cfRule type="expression" priority="28" dxfId="0" stopIfTrue="1">
      <formula>M18&lt;N18</formula>
    </cfRule>
  </conditionalFormatting>
  <conditionalFormatting sqref="N20">
    <cfRule type="expression" priority="27" dxfId="0" stopIfTrue="1">
      <formula>M20&lt;N20</formula>
    </cfRule>
  </conditionalFormatting>
  <conditionalFormatting sqref="N26">
    <cfRule type="expression" priority="26" dxfId="0" stopIfTrue="1">
      <formula>M26&lt;N26</formula>
    </cfRule>
  </conditionalFormatting>
  <conditionalFormatting sqref="N27">
    <cfRule type="expression" priority="25" dxfId="0" stopIfTrue="1">
      <formula>M27&lt;N27</formula>
    </cfRule>
  </conditionalFormatting>
  <conditionalFormatting sqref="N29">
    <cfRule type="expression" priority="24" dxfId="0" stopIfTrue="1">
      <formula>M29&lt;N29</formula>
    </cfRule>
  </conditionalFormatting>
  <conditionalFormatting sqref="R5:R6">
    <cfRule type="expression" priority="23" dxfId="0" stopIfTrue="1">
      <formula>Q5&lt;R5</formula>
    </cfRule>
  </conditionalFormatting>
  <conditionalFormatting sqref="R7">
    <cfRule type="expression" priority="22" dxfId="0" stopIfTrue="1">
      <formula>Q7&lt;R7</formula>
    </cfRule>
  </conditionalFormatting>
  <conditionalFormatting sqref="R9">
    <cfRule type="expression" priority="21" dxfId="0" stopIfTrue="1">
      <formula>Q9&lt;R9</formula>
    </cfRule>
  </conditionalFormatting>
  <conditionalFormatting sqref="R17">
    <cfRule type="expression" priority="20" dxfId="0" stopIfTrue="1">
      <formula>Q17&lt;R17</formula>
    </cfRule>
  </conditionalFormatting>
  <conditionalFormatting sqref="R18">
    <cfRule type="expression" priority="19" dxfId="0" stopIfTrue="1">
      <formula>Q18&lt;R18</formula>
    </cfRule>
  </conditionalFormatting>
  <conditionalFormatting sqref="R19">
    <cfRule type="expression" priority="18" dxfId="0" stopIfTrue="1">
      <formula>Q19&lt;R19</formula>
    </cfRule>
  </conditionalFormatting>
  <conditionalFormatting sqref="R25">
    <cfRule type="expression" priority="17" dxfId="0" stopIfTrue="1">
      <formula>Q25&lt;R25</formula>
    </cfRule>
  </conditionalFormatting>
  <conditionalFormatting sqref="R26">
    <cfRule type="expression" priority="16" dxfId="0" stopIfTrue="1">
      <formula>Q26&lt;R26</formula>
    </cfRule>
  </conditionalFormatting>
  <conditionalFormatting sqref="V5">
    <cfRule type="expression" priority="15" dxfId="0" stopIfTrue="1">
      <formula>U5&lt;V5</formula>
    </cfRule>
  </conditionalFormatting>
  <conditionalFormatting sqref="V6">
    <cfRule type="expression" priority="14" dxfId="0" stopIfTrue="1">
      <formula>U6&lt;V6</formula>
    </cfRule>
  </conditionalFormatting>
  <conditionalFormatting sqref="V7">
    <cfRule type="expression" priority="13" dxfId="0" stopIfTrue="1">
      <formula>U7&lt;V7</formula>
    </cfRule>
  </conditionalFormatting>
  <conditionalFormatting sqref="V8">
    <cfRule type="expression" priority="12" dxfId="0" stopIfTrue="1">
      <formula>U8&lt;V8</formula>
    </cfRule>
  </conditionalFormatting>
  <conditionalFormatting sqref="V9">
    <cfRule type="expression" priority="11" dxfId="0" stopIfTrue="1">
      <formula>U9&lt;V9</formula>
    </cfRule>
  </conditionalFormatting>
  <conditionalFormatting sqref="V11">
    <cfRule type="expression" priority="9" dxfId="0" stopIfTrue="1">
      <formula>U11&lt;V11</formula>
    </cfRule>
  </conditionalFormatting>
  <conditionalFormatting sqref="V13">
    <cfRule type="expression" priority="8" dxfId="0" stopIfTrue="1">
      <formula>U13&lt;V13</formula>
    </cfRule>
  </conditionalFormatting>
  <conditionalFormatting sqref="V14">
    <cfRule type="expression" priority="7" dxfId="0" stopIfTrue="1">
      <formula>U14&lt;V14</formula>
    </cfRule>
  </conditionalFormatting>
  <conditionalFormatting sqref="V15">
    <cfRule type="expression" priority="6" dxfId="0" stopIfTrue="1">
      <formula>U15&lt;V15</formula>
    </cfRule>
  </conditionalFormatting>
  <conditionalFormatting sqref="V17">
    <cfRule type="expression" priority="5" dxfId="0" stopIfTrue="1">
      <formula>U17&lt;V17</formula>
    </cfRule>
  </conditionalFormatting>
  <conditionalFormatting sqref="V18:V31">
    <cfRule type="expression" priority="4" dxfId="0" stopIfTrue="1">
      <formula>U18&lt;V18</formula>
    </cfRule>
  </conditionalFormatting>
  <conditionalFormatting sqref="Z17">
    <cfRule type="expression" priority="3" dxfId="0" stopIfTrue="1">
      <formula>Y17&lt;Z17</formula>
    </cfRule>
  </conditionalFormatting>
  <conditionalFormatting sqref="Z18:Z31">
    <cfRule type="expression" priority="2" dxfId="0" stopIfTrue="1">
      <formula>Y18&lt;Z18</formula>
    </cfRule>
  </conditionalFormatting>
  <conditionalFormatting sqref="Z32 R32 N32 J32 F32 R24 N25 J25 V16 R16 F16">
    <cfRule type="expression" priority="1" dxfId="0" stopIfTrue="1">
      <formula>E16&lt;F16</formula>
    </cfRule>
  </conditionalFormatting>
  <printOptions/>
  <pageMargins left="0.5905511811023623" right="0.1968503937007874" top="0.1968503937007874" bottom="0.1968503937007874" header="0.5118110236220472" footer="0.5118110236220472"/>
  <pageSetup fitToHeight="1" fitToWidth="1" horizontalDpi="600" verticalDpi="600" orientation="landscape" paperSize="9" r:id="rId1"/>
  <ignoredErrors>
    <ignoredError sqref="C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52"/>
  <sheetViews>
    <sheetView showGridLines="0" showZeros="0" zoomScalePageLayoutView="0" workbookViewId="0" topLeftCell="A1">
      <selection activeCell="C2" sqref="C2:H3"/>
    </sheetView>
  </sheetViews>
  <sheetFormatPr defaultColWidth="9.00390625" defaultRowHeight="13.5"/>
  <cols>
    <col min="1" max="1" width="3.375" style="2" customWidth="1"/>
    <col min="2" max="2" width="7.25390625" style="2" customWidth="1"/>
    <col min="3" max="3" width="7.125" style="2" customWidth="1"/>
    <col min="4" max="4" width="3.875" style="2" customWidth="1"/>
    <col min="5" max="5" width="4.875" style="2" customWidth="1"/>
    <col min="6" max="7" width="7.125" style="2" customWidth="1"/>
    <col min="8" max="8" width="1.625" style="2" customWidth="1"/>
    <col min="9" max="9" width="5.125" style="2" customWidth="1"/>
    <col min="10" max="11" width="7.125" style="2" customWidth="1"/>
    <col min="12" max="12" width="0.875" style="2" customWidth="1"/>
    <col min="13" max="13" width="5.125" style="2" customWidth="1"/>
    <col min="14" max="14" width="7.125" style="2" customWidth="1"/>
    <col min="15" max="15" width="7.75390625" style="2" customWidth="1"/>
    <col min="16" max="16" width="1.25" style="2" customWidth="1"/>
    <col min="17" max="17" width="5.125" style="2" customWidth="1"/>
    <col min="18" max="18" width="7.125" style="2" customWidth="1"/>
    <col min="19" max="19" width="7.50390625" style="2" customWidth="1"/>
    <col min="20" max="20" width="1.12109375" style="2" customWidth="1"/>
    <col min="21" max="21" width="5.125" style="2" customWidth="1"/>
    <col min="22" max="22" width="7.125" style="2" customWidth="1"/>
    <col min="23" max="23" width="8.375" style="2" customWidth="1"/>
    <col min="24" max="24" width="1.25" style="2" customWidth="1"/>
    <col min="25" max="25" width="5.125" style="2" customWidth="1"/>
    <col min="26" max="26" width="7.125" style="2" customWidth="1"/>
    <col min="27" max="27" width="0.5" style="2" customWidth="1"/>
    <col min="28" max="28" width="2.75390625" style="2" customWidth="1"/>
    <col min="29" max="29" width="3.00390625" style="2" customWidth="1"/>
    <col min="30" max="30" width="5.875" style="2" customWidth="1"/>
    <col min="31" max="31" width="3.375" style="2" customWidth="1"/>
    <col min="32" max="16384" width="9.00390625" style="2" customWidth="1"/>
  </cols>
  <sheetData>
    <row r="1" spans="1:27" ht="15" customHeight="1">
      <c r="A1" s="1530">
        <f>'青森市'!A1</f>
        <v>45383</v>
      </c>
      <c r="B1" s="1558"/>
      <c r="C1" s="1494" t="s">
        <v>85</v>
      </c>
      <c r="D1" s="1572"/>
      <c r="E1" s="1407">
        <f>'青森市'!D1</f>
        <v>0</v>
      </c>
      <c r="F1" s="1407"/>
      <c r="G1" s="1407"/>
      <c r="H1" s="1489"/>
      <c r="I1" s="1496" t="s">
        <v>86</v>
      </c>
      <c r="J1" s="1497"/>
      <c r="K1" s="1497"/>
      <c r="L1" s="1498"/>
      <c r="M1" s="518" t="s">
        <v>356</v>
      </c>
      <c r="N1" s="1408">
        <f>'青森市'!N1</f>
        <v>0</v>
      </c>
      <c r="O1" s="1409"/>
      <c r="P1" s="1494" t="s">
        <v>88</v>
      </c>
      <c r="Q1" s="1508"/>
      <c r="R1" s="1494" t="s">
        <v>239</v>
      </c>
      <c r="S1" s="1499">
        <f>'青森市'!S1</f>
        <v>0</v>
      </c>
      <c r="T1" s="1500"/>
      <c r="U1" s="1501"/>
      <c r="V1" s="1394" t="s">
        <v>89</v>
      </c>
      <c r="W1" s="1395"/>
      <c r="X1" s="1395"/>
      <c r="Y1" s="1395"/>
      <c r="Z1" s="1396"/>
      <c r="AA1" s="1"/>
    </row>
    <row r="2" spans="1:28" ht="18" customHeight="1">
      <c r="A2" s="1532" t="s">
        <v>179</v>
      </c>
      <c r="B2" s="1559"/>
      <c r="C2" s="1403">
        <f>'青森市'!C2</f>
        <v>0</v>
      </c>
      <c r="D2" s="1404"/>
      <c r="E2" s="1404"/>
      <c r="F2" s="1404"/>
      <c r="G2" s="1404"/>
      <c r="H2" s="1404"/>
      <c r="I2" s="1512">
        <f>'青森市'!I2</f>
        <v>0</v>
      </c>
      <c r="J2" s="1513"/>
      <c r="K2" s="1513"/>
      <c r="L2" s="1514"/>
      <c r="M2" s="1491">
        <f>'青森市'!M2</f>
        <v>0</v>
      </c>
      <c r="N2" s="1492"/>
      <c r="O2" s="1493"/>
      <c r="P2" s="1504">
        <f>'青森市'!P2</f>
        <v>0</v>
      </c>
      <c r="Q2" s="1505"/>
      <c r="R2" s="1495"/>
      <c r="S2" s="1502"/>
      <c r="T2" s="1502"/>
      <c r="U2" s="1503"/>
      <c r="V2" s="1483">
        <f>'青森市'!V2</f>
        <v>0</v>
      </c>
      <c r="W2" s="1484"/>
      <c r="X2" s="1484"/>
      <c r="Y2" s="1484"/>
      <c r="Z2" s="1485"/>
      <c r="AA2" s="1"/>
      <c r="AB2" s="3">
        <v>6</v>
      </c>
    </row>
    <row r="3" spans="1:28" ht="18" customHeight="1">
      <c r="A3" s="1534" t="s">
        <v>159</v>
      </c>
      <c r="B3" s="1560"/>
      <c r="C3" s="1403"/>
      <c r="D3" s="1404"/>
      <c r="E3" s="1404"/>
      <c r="F3" s="1404"/>
      <c r="G3" s="1404"/>
      <c r="H3" s="1404"/>
      <c r="I3" s="1515"/>
      <c r="J3" s="1516"/>
      <c r="K3" s="1516"/>
      <c r="L3" s="1517"/>
      <c r="M3" s="1491"/>
      <c r="N3" s="1492"/>
      <c r="O3" s="1493"/>
      <c r="P3" s="1506"/>
      <c r="Q3" s="1507"/>
      <c r="R3" s="577" t="s">
        <v>160</v>
      </c>
      <c r="S3" s="1509">
        <f>F15+R15+V15+F20+J20+R20+V20+F24+R24+V24+Z20+Z24</f>
        <v>0</v>
      </c>
      <c r="T3" s="1510"/>
      <c r="U3" s="1511"/>
      <c r="V3" s="1486"/>
      <c r="W3" s="1487"/>
      <c r="X3" s="1487"/>
      <c r="Y3" s="1487"/>
      <c r="Z3" s="1488"/>
      <c r="AB3" s="5"/>
    </row>
    <row r="4" spans="1:32" ht="18.75" customHeight="1">
      <c r="A4" s="1481" t="s">
        <v>90</v>
      </c>
      <c r="B4" s="1482"/>
      <c r="C4" s="146" t="s">
        <v>164</v>
      </c>
      <c r="D4" s="7"/>
      <c r="E4" s="8" t="s">
        <v>91</v>
      </c>
      <c r="F4" s="9" t="s">
        <v>92</v>
      </c>
      <c r="G4" s="147" t="s">
        <v>303</v>
      </c>
      <c r="H4" s="7"/>
      <c r="I4" s="8" t="s">
        <v>91</v>
      </c>
      <c r="J4" s="9" t="s">
        <v>92</v>
      </c>
      <c r="K4" s="148" t="s">
        <v>304</v>
      </c>
      <c r="L4" s="7"/>
      <c r="M4" s="8" t="s">
        <v>91</v>
      </c>
      <c r="N4" s="9" t="s">
        <v>92</v>
      </c>
      <c r="O4" s="148" t="s">
        <v>305</v>
      </c>
      <c r="P4" s="7"/>
      <c r="Q4" s="8" t="s">
        <v>91</v>
      </c>
      <c r="R4" s="9" t="s">
        <v>92</v>
      </c>
      <c r="S4" s="1577" t="s">
        <v>302</v>
      </c>
      <c r="T4" s="1578"/>
      <c r="U4" s="8" t="s">
        <v>91</v>
      </c>
      <c r="V4" s="9" t="s">
        <v>92</v>
      </c>
      <c r="W4" s="1600" t="s">
        <v>72</v>
      </c>
      <c r="X4" s="1601"/>
      <c r="Y4" s="8" t="s">
        <v>91</v>
      </c>
      <c r="Z4" s="9" t="s">
        <v>92</v>
      </c>
      <c r="AA4" s="12"/>
      <c r="AB4" s="1430" t="s">
        <v>348</v>
      </c>
      <c r="AF4" s="13"/>
    </row>
    <row r="5" spans="1:69" s="20" customFormat="1" ht="18" customHeight="1">
      <c r="A5" s="1539" t="s">
        <v>347</v>
      </c>
      <c r="B5" s="129" t="s">
        <v>339</v>
      </c>
      <c r="C5" s="190" t="s">
        <v>330</v>
      </c>
      <c r="D5" s="270" t="s">
        <v>44</v>
      </c>
      <c r="E5" s="191">
        <v>1080</v>
      </c>
      <c r="F5" s="494"/>
      <c r="G5" s="343"/>
      <c r="H5" s="211"/>
      <c r="I5" s="78"/>
      <c r="J5" s="328"/>
      <c r="K5" s="14"/>
      <c r="L5" s="15"/>
      <c r="M5" s="16"/>
      <c r="N5" s="17"/>
      <c r="O5" s="291"/>
      <c r="P5" s="258"/>
      <c r="Q5" s="16"/>
      <c r="R5" s="18"/>
      <c r="S5" s="245" t="s">
        <v>486</v>
      </c>
      <c r="T5" s="1228" t="s">
        <v>890</v>
      </c>
      <c r="U5" s="246">
        <v>190</v>
      </c>
      <c r="V5" s="494"/>
      <c r="W5" s="14"/>
      <c r="X5" s="15"/>
      <c r="Y5" s="16"/>
      <c r="Z5" s="17"/>
      <c r="AA5" s="19"/>
      <c r="AB5" s="1430"/>
      <c r="AC5" s="2"/>
      <c r="AD5" s="13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s="20" customFormat="1" ht="17.25" customHeight="1">
      <c r="A6" s="1540"/>
      <c r="B6" s="125" t="s">
        <v>340</v>
      </c>
      <c r="C6" s="121" t="s">
        <v>331</v>
      </c>
      <c r="D6" s="270" t="s">
        <v>44</v>
      </c>
      <c r="E6" s="25">
        <v>1000</v>
      </c>
      <c r="F6" s="494"/>
      <c r="G6" s="114"/>
      <c r="H6" s="103"/>
      <c r="I6" s="104"/>
      <c r="J6" s="93"/>
      <c r="K6" s="122"/>
      <c r="L6" s="103"/>
      <c r="M6" s="104"/>
      <c r="N6" s="93"/>
      <c r="O6" s="292"/>
      <c r="P6" s="263"/>
      <c r="Q6" s="104"/>
      <c r="R6" s="115"/>
      <c r="S6" s="121" t="s">
        <v>487</v>
      </c>
      <c r="T6" s="366" t="s">
        <v>890</v>
      </c>
      <c r="U6" s="25">
        <v>580</v>
      </c>
      <c r="V6" s="494"/>
      <c r="W6" s="34"/>
      <c r="X6" s="30"/>
      <c r="Y6" s="31"/>
      <c r="Z6" s="32"/>
      <c r="AA6" s="26"/>
      <c r="AB6" s="1430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1:69" s="20" customFormat="1" ht="18" customHeight="1">
      <c r="A7" s="1540"/>
      <c r="B7" s="125" t="s">
        <v>341</v>
      </c>
      <c r="C7" s="81" t="s">
        <v>332</v>
      </c>
      <c r="D7" s="269" t="s">
        <v>44</v>
      </c>
      <c r="E7" s="16">
        <v>1760</v>
      </c>
      <c r="F7" s="494"/>
      <c r="G7" s="121"/>
      <c r="H7" s="24"/>
      <c r="I7" s="25"/>
      <c r="J7" s="27"/>
      <c r="K7" s="207"/>
      <c r="L7" s="24"/>
      <c r="M7" s="25"/>
      <c r="N7" s="27"/>
      <c r="O7" s="293" t="s">
        <v>789</v>
      </c>
      <c r="P7" s="270" t="s">
        <v>44</v>
      </c>
      <c r="Q7" s="25">
        <v>450</v>
      </c>
      <c r="R7" s="513"/>
      <c r="S7" s="14" t="s">
        <v>882</v>
      </c>
      <c r="T7" s="365" t="s">
        <v>890</v>
      </c>
      <c r="U7" s="16">
        <v>770</v>
      </c>
      <c r="V7" s="494"/>
      <c r="W7" s="112"/>
      <c r="X7" s="24"/>
      <c r="Y7" s="25"/>
      <c r="Z7" s="27"/>
      <c r="AA7" s="19"/>
      <c r="AB7" s="1430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s="20" customFormat="1" ht="17.25" customHeight="1">
      <c r="A8" s="1540"/>
      <c r="B8" s="125" t="s">
        <v>343</v>
      </c>
      <c r="C8" s="121" t="s">
        <v>335</v>
      </c>
      <c r="D8" s="269" t="s">
        <v>44</v>
      </c>
      <c r="E8" s="25">
        <v>1540</v>
      </c>
      <c r="F8" s="494"/>
      <c r="G8" s="81"/>
      <c r="H8" s="15"/>
      <c r="I8" s="16"/>
      <c r="J8" s="17"/>
      <c r="K8" s="14"/>
      <c r="L8" s="15"/>
      <c r="M8" s="16"/>
      <c r="N8" s="17"/>
      <c r="O8" s="294"/>
      <c r="P8" s="258"/>
      <c r="Q8" s="16"/>
      <c r="R8" s="18"/>
      <c r="S8" s="23" t="s">
        <v>488</v>
      </c>
      <c r="T8" s="366" t="s">
        <v>890</v>
      </c>
      <c r="U8" s="25">
        <v>310</v>
      </c>
      <c r="V8" s="494"/>
      <c r="W8" s="122"/>
      <c r="X8" s="103"/>
      <c r="Y8" s="104"/>
      <c r="Z8" s="93"/>
      <c r="AA8" s="26"/>
      <c r="AB8" s="1430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s="20" customFormat="1" ht="17.25" customHeight="1">
      <c r="A9" s="1540"/>
      <c r="B9" s="125" t="s">
        <v>333</v>
      </c>
      <c r="C9" s="140" t="s">
        <v>333</v>
      </c>
      <c r="D9" s="269" t="s">
        <v>44</v>
      </c>
      <c r="E9" s="31">
        <v>1200</v>
      </c>
      <c r="F9" s="494"/>
      <c r="G9" s="23"/>
      <c r="H9" s="24"/>
      <c r="I9" s="25"/>
      <c r="J9" s="17"/>
      <c r="K9" s="33"/>
      <c r="L9" s="24"/>
      <c r="M9" s="25"/>
      <c r="N9" s="27"/>
      <c r="O9" s="293" t="s">
        <v>791</v>
      </c>
      <c r="P9" s="270" t="s">
        <v>44</v>
      </c>
      <c r="Q9" s="25">
        <v>280</v>
      </c>
      <c r="R9" s="513"/>
      <c r="S9" s="23" t="s">
        <v>995</v>
      </c>
      <c r="T9" s="24"/>
      <c r="U9" s="25">
        <v>3000</v>
      </c>
      <c r="V9" s="494"/>
      <c r="W9" s="126"/>
      <c r="X9" s="71"/>
      <c r="Y9" s="72"/>
      <c r="Z9" s="75"/>
      <c r="AA9" s="26"/>
      <c r="AB9" s="1430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9" s="20" customFormat="1" ht="18" customHeight="1">
      <c r="A10" s="1540"/>
      <c r="B10" s="125" t="s">
        <v>342</v>
      </c>
      <c r="C10" s="126" t="s">
        <v>334</v>
      </c>
      <c r="D10" s="269" t="s">
        <v>44</v>
      </c>
      <c r="E10" s="175">
        <v>1590</v>
      </c>
      <c r="F10" s="494"/>
      <c r="G10" s="176"/>
      <c r="H10" s="24"/>
      <c r="I10" s="25"/>
      <c r="J10" s="27"/>
      <c r="K10" s="33"/>
      <c r="L10" s="24"/>
      <c r="M10" s="25"/>
      <c r="N10" s="27"/>
      <c r="O10" s="293" t="s">
        <v>792</v>
      </c>
      <c r="P10" s="270" t="s">
        <v>44</v>
      </c>
      <c r="Q10" s="175">
        <v>100</v>
      </c>
      <c r="R10" s="513"/>
      <c r="S10" s="23" t="s">
        <v>489</v>
      </c>
      <c r="T10" s="24"/>
      <c r="U10" s="25">
        <v>1380</v>
      </c>
      <c r="V10" s="494"/>
      <c r="W10" s="149"/>
      <c r="X10" s="119"/>
      <c r="Y10" s="120"/>
      <c r="Z10" s="115"/>
      <c r="AA10" s="19"/>
      <c r="AB10" s="1430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9" s="20" customFormat="1" ht="18" customHeight="1">
      <c r="A11" s="1540"/>
      <c r="B11" s="145" t="s">
        <v>344</v>
      </c>
      <c r="C11" s="81" t="s">
        <v>336</v>
      </c>
      <c r="D11" s="269" t="s">
        <v>44</v>
      </c>
      <c r="E11" s="16">
        <v>4190</v>
      </c>
      <c r="F11" s="494"/>
      <c r="G11" s="113"/>
      <c r="H11" s="103"/>
      <c r="I11" s="104"/>
      <c r="J11" s="93"/>
      <c r="K11" s="14"/>
      <c r="L11" s="15"/>
      <c r="M11" s="16"/>
      <c r="N11" s="17"/>
      <c r="O11" s="295" t="s">
        <v>793</v>
      </c>
      <c r="P11" s="269" t="s">
        <v>44</v>
      </c>
      <c r="Q11" s="16">
        <v>650</v>
      </c>
      <c r="R11" s="513"/>
      <c r="S11" s="14"/>
      <c r="T11" s="15"/>
      <c r="U11" s="16"/>
      <c r="V11" s="494"/>
      <c r="W11" s="126"/>
      <c r="X11" s="71"/>
      <c r="Y11" s="72"/>
      <c r="Z11" s="28"/>
      <c r="AA11" s="13"/>
      <c r="AB11" s="1430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s="20" customFormat="1" ht="18" customHeight="1">
      <c r="A12" s="1540"/>
      <c r="B12" s="1595" t="s">
        <v>345</v>
      </c>
      <c r="C12" s="1579" t="s">
        <v>337</v>
      </c>
      <c r="D12" s="1566" t="s">
        <v>44</v>
      </c>
      <c r="E12" s="1598">
        <v>1190</v>
      </c>
      <c r="F12" s="1570"/>
      <c r="G12" s="112"/>
      <c r="H12" s="24"/>
      <c r="I12" s="25"/>
      <c r="J12" s="98"/>
      <c r="K12" s="14"/>
      <c r="L12" s="15"/>
      <c r="M12" s="16"/>
      <c r="N12" s="17"/>
      <c r="O12" s="294"/>
      <c r="P12" s="258"/>
      <c r="Q12" s="16"/>
      <c r="R12" s="17"/>
      <c r="S12" s="208" t="s">
        <v>490</v>
      </c>
      <c r="T12" s="103"/>
      <c r="U12" s="104">
        <v>260</v>
      </c>
      <c r="V12" s="494"/>
      <c r="W12" s="253"/>
      <c r="X12" s="254"/>
      <c r="Y12" s="255"/>
      <c r="Z12" s="76"/>
      <c r="AA12" s="13"/>
      <c r="AB12" s="1430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s="20" customFormat="1" ht="18" customHeight="1">
      <c r="A13" s="1540"/>
      <c r="B13" s="1596"/>
      <c r="C13" s="1580"/>
      <c r="D13" s="1567"/>
      <c r="E13" s="1599"/>
      <c r="F13" s="1571"/>
      <c r="G13" s="208"/>
      <c r="H13" s="103"/>
      <c r="I13" s="104"/>
      <c r="J13" s="93"/>
      <c r="K13" s="122"/>
      <c r="L13" s="103"/>
      <c r="M13" s="104"/>
      <c r="N13" s="93"/>
      <c r="O13" s="292"/>
      <c r="P13" s="263"/>
      <c r="Q13" s="104"/>
      <c r="R13" s="93"/>
      <c r="S13" s="34" t="s">
        <v>491</v>
      </c>
      <c r="T13" s="30"/>
      <c r="U13" s="31">
        <v>620</v>
      </c>
      <c r="V13" s="494"/>
      <c r="W13" s="23"/>
      <c r="X13" s="24"/>
      <c r="Y13" s="25"/>
      <c r="Z13" s="98"/>
      <c r="AA13" s="13"/>
      <c r="AB13" s="1430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s="20" customFormat="1" ht="18" customHeight="1">
      <c r="A14" s="1541"/>
      <c r="B14" s="125" t="s">
        <v>346</v>
      </c>
      <c r="C14" s="121" t="s">
        <v>338</v>
      </c>
      <c r="D14" s="269" t="s">
        <v>44</v>
      </c>
      <c r="E14" s="25">
        <v>1170</v>
      </c>
      <c r="F14" s="495"/>
      <c r="G14" s="61"/>
      <c r="H14" s="62"/>
      <c r="I14" s="63"/>
      <c r="J14" s="64"/>
      <c r="K14" s="61"/>
      <c r="L14" s="62"/>
      <c r="M14" s="63"/>
      <c r="N14" s="64"/>
      <c r="O14" s="296"/>
      <c r="P14" s="259"/>
      <c r="Q14" s="63"/>
      <c r="R14" s="32"/>
      <c r="S14" s="192"/>
      <c r="T14" s="249"/>
      <c r="U14" s="248"/>
      <c r="V14" s="32"/>
      <c r="W14" s="122"/>
      <c r="X14" s="94"/>
      <c r="Y14" s="95"/>
      <c r="Z14" s="93"/>
      <c r="AA14" s="13"/>
      <c r="AB14" s="1430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1:69" s="20" customFormat="1" ht="18" customHeight="1">
      <c r="A15" s="38" t="s">
        <v>241</v>
      </c>
      <c r="B15" s="110">
        <f>E15+I15+Q15+U15</f>
        <v>23310</v>
      </c>
      <c r="C15" s="40" t="s">
        <v>240</v>
      </c>
      <c r="D15" s="262"/>
      <c r="E15" s="165">
        <f>SUM(E5:E14)</f>
        <v>14720</v>
      </c>
      <c r="F15" s="350">
        <f>SUM(F5:F14)</f>
        <v>0</v>
      </c>
      <c r="G15" s="40"/>
      <c r="H15" s="41"/>
      <c r="I15" s="42"/>
      <c r="J15" s="43">
        <f>SUM(J5:J14)</f>
        <v>0</v>
      </c>
      <c r="K15" s="40"/>
      <c r="L15" s="41"/>
      <c r="M15" s="42">
        <f>SUM(M5:M14)</f>
        <v>0</v>
      </c>
      <c r="N15" s="43">
        <f>SUM(N5:N14)</f>
        <v>0</v>
      </c>
      <c r="O15" s="40" t="s">
        <v>205</v>
      </c>
      <c r="P15" s="262"/>
      <c r="Q15" s="42">
        <f>SUM(Q5:Q14)</f>
        <v>1480</v>
      </c>
      <c r="R15" s="350">
        <f>SUM(R5:R14)</f>
        <v>0</v>
      </c>
      <c r="S15" s="247" t="s">
        <v>205</v>
      </c>
      <c r="T15" s="86"/>
      <c r="U15" s="87">
        <f>SUM(U5:U13)</f>
        <v>7110</v>
      </c>
      <c r="V15" s="350">
        <f>SUM(V5:V14)</f>
        <v>0</v>
      </c>
      <c r="W15" s="44"/>
      <c r="X15" s="41"/>
      <c r="Y15" s="42">
        <f>SUM(Y5:Y14)</f>
        <v>0</v>
      </c>
      <c r="Z15" s="43">
        <f>SUM(Z5:Z14)</f>
        <v>0</v>
      </c>
      <c r="AA15" s="13"/>
      <c r="AB15" s="1430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s="20" customFormat="1" ht="18" customHeight="1">
      <c r="A16" s="136"/>
      <c r="B16" s="111"/>
      <c r="C16" s="300" t="s">
        <v>126</v>
      </c>
      <c r="D16" s="270" t="s">
        <v>44</v>
      </c>
      <c r="E16" s="25">
        <v>3820</v>
      </c>
      <c r="F16" s="496"/>
      <c r="G16" s="229" t="s">
        <v>126</v>
      </c>
      <c r="H16" s="24" t="s">
        <v>475</v>
      </c>
      <c r="I16" s="25">
        <v>400</v>
      </c>
      <c r="J16" s="513"/>
      <c r="K16" s="65"/>
      <c r="L16" s="24"/>
      <c r="M16" s="25"/>
      <c r="N16" s="27"/>
      <c r="O16" s="233" t="s">
        <v>920</v>
      </c>
      <c r="P16" s="273" t="s">
        <v>44</v>
      </c>
      <c r="Q16" s="78">
        <v>2600</v>
      </c>
      <c r="R16" s="516"/>
      <c r="S16" s="65" t="s">
        <v>349</v>
      </c>
      <c r="T16" s="24"/>
      <c r="U16" s="25">
        <v>1650</v>
      </c>
      <c r="V16" s="496"/>
      <c r="W16" s="207" t="s">
        <v>920</v>
      </c>
      <c r="X16" s="366" t="s">
        <v>890</v>
      </c>
      <c r="Y16" s="25">
        <v>300</v>
      </c>
      <c r="Z16" s="494"/>
      <c r="AA16" s="13"/>
      <c r="AB16" s="1430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s="20" customFormat="1" ht="18" customHeight="1">
      <c r="A17" s="1593" t="s">
        <v>351</v>
      </c>
      <c r="B17" s="1594"/>
      <c r="C17" s="303" t="s">
        <v>375</v>
      </c>
      <c r="D17" s="270" t="s">
        <v>44</v>
      </c>
      <c r="E17" s="16">
        <v>2540</v>
      </c>
      <c r="F17" s="494"/>
      <c r="G17" s="122" t="s">
        <v>375</v>
      </c>
      <c r="H17" s="103" t="s">
        <v>475</v>
      </c>
      <c r="I17" s="104">
        <v>250</v>
      </c>
      <c r="J17" s="514"/>
      <c r="K17" s="14"/>
      <c r="L17" s="15"/>
      <c r="M17" s="16"/>
      <c r="N17" s="17"/>
      <c r="O17" s="298"/>
      <c r="P17" s="263"/>
      <c r="Q17" s="104"/>
      <c r="R17" s="115"/>
      <c r="S17" s="65" t="s">
        <v>350</v>
      </c>
      <c r="T17" s="15"/>
      <c r="U17" s="16">
        <v>930</v>
      </c>
      <c r="V17" s="494"/>
      <c r="W17" s="14"/>
      <c r="X17" s="15"/>
      <c r="Y17" s="16"/>
      <c r="Z17" s="17"/>
      <c r="AA17" s="13"/>
      <c r="AB17" s="1430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s="20" customFormat="1" ht="18" customHeight="1">
      <c r="A18" s="1458" t="s">
        <v>352</v>
      </c>
      <c r="B18" s="1459"/>
      <c r="C18" s="300" t="s">
        <v>480</v>
      </c>
      <c r="D18" s="270" t="s">
        <v>44</v>
      </c>
      <c r="E18" s="25">
        <v>2630</v>
      </c>
      <c r="F18" s="494"/>
      <c r="G18" s="408" t="s">
        <v>480</v>
      </c>
      <c r="H18" s="24" t="s">
        <v>475</v>
      </c>
      <c r="I18" s="25">
        <v>300</v>
      </c>
      <c r="J18" s="515"/>
      <c r="K18" s="33"/>
      <c r="L18" s="24"/>
      <c r="M18" s="25"/>
      <c r="N18" s="27"/>
      <c r="O18" s="227"/>
      <c r="P18" s="133"/>
      <c r="Q18" s="25"/>
      <c r="R18" s="75"/>
      <c r="S18" s="33"/>
      <c r="T18" s="24"/>
      <c r="U18" s="25"/>
      <c r="V18" s="27"/>
      <c r="W18" s="33"/>
      <c r="X18" s="24"/>
      <c r="Y18" s="25"/>
      <c r="Z18" s="27"/>
      <c r="AA18" s="13"/>
      <c r="AB18" s="1430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s="20" customFormat="1" ht="18" customHeight="1">
      <c r="A19" s="109"/>
      <c r="B19" s="111"/>
      <c r="C19" s="244" t="s">
        <v>127</v>
      </c>
      <c r="D19" s="270" t="s">
        <v>44</v>
      </c>
      <c r="E19" s="25">
        <v>2120</v>
      </c>
      <c r="F19" s="495"/>
      <c r="G19" s="407" t="s">
        <v>127</v>
      </c>
      <c r="H19" s="15" t="s">
        <v>475</v>
      </c>
      <c r="I19" s="16">
        <v>100</v>
      </c>
      <c r="J19" s="514"/>
      <c r="K19" s="33"/>
      <c r="L19" s="24"/>
      <c r="M19" s="25"/>
      <c r="N19" s="27"/>
      <c r="O19" s="297"/>
      <c r="P19" s="299"/>
      <c r="Q19" s="102"/>
      <c r="R19" s="115"/>
      <c r="S19" s="33"/>
      <c r="T19" s="24"/>
      <c r="U19" s="25"/>
      <c r="V19" s="32"/>
      <c r="W19" s="256"/>
      <c r="X19" s="252"/>
      <c r="Y19" s="251"/>
      <c r="Z19" s="32"/>
      <c r="AA19" s="13"/>
      <c r="AB19" s="1430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1:69" s="20" customFormat="1" ht="18" customHeight="1">
      <c r="A20" s="85" t="s">
        <v>241</v>
      </c>
      <c r="B20" s="198">
        <f>E20+I20+Q20+U20+Y20</f>
        <v>17640</v>
      </c>
      <c r="C20" s="40" t="s">
        <v>240</v>
      </c>
      <c r="D20" s="262"/>
      <c r="E20" s="165">
        <f>SUM(E16:E19)</f>
        <v>11110</v>
      </c>
      <c r="F20" s="350">
        <f>SUM(F16:F19)</f>
        <v>0</v>
      </c>
      <c r="G20" s="40" t="s">
        <v>205</v>
      </c>
      <c r="H20" s="41"/>
      <c r="I20" s="42">
        <f>SUM(I16:I19)</f>
        <v>1050</v>
      </c>
      <c r="J20" s="350">
        <f>SUM(J16:J19)</f>
        <v>0</v>
      </c>
      <c r="K20" s="40"/>
      <c r="L20" s="41"/>
      <c r="M20" s="42"/>
      <c r="N20" s="43"/>
      <c r="O20" s="40" t="s">
        <v>205</v>
      </c>
      <c r="P20" s="262"/>
      <c r="Q20" s="42">
        <f>SUM(Q16:Q19)</f>
        <v>2600</v>
      </c>
      <c r="R20" s="350">
        <f>SUM(R16:R19)</f>
        <v>0</v>
      </c>
      <c r="S20" s="40" t="s">
        <v>205</v>
      </c>
      <c r="T20" s="41"/>
      <c r="U20" s="42">
        <f>SUM(U16:U19)</f>
        <v>2580</v>
      </c>
      <c r="V20" s="350">
        <f>SUM(V16:V19)</f>
        <v>0</v>
      </c>
      <c r="W20" s="40" t="s">
        <v>205</v>
      </c>
      <c r="X20" s="41"/>
      <c r="Y20" s="42">
        <f>SUM(Y16:Y19)</f>
        <v>300</v>
      </c>
      <c r="Z20" s="350">
        <f>SUM(Z16:Z19)</f>
        <v>0</v>
      </c>
      <c r="AA20" s="13"/>
      <c r="AB20" s="1430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1:69" s="20" customFormat="1" ht="18" customHeight="1">
      <c r="A21" s="1602" t="s">
        <v>355</v>
      </c>
      <c r="B21" s="1603"/>
      <c r="C21" s="121" t="s">
        <v>128</v>
      </c>
      <c r="D21" s="270" t="s">
        <v>44</v>
      </c>
      <c r="E21" s="25">
        <v>2720</v>
      </c>
      <c r="F21" s="496"/>
      <c r="G21" s="23"/>
      <c r="H21" s="24"/>
      <c r="I21" s="25"/>
      <c r="J21" s="17"/>
      <c r="K21" s="23"/>
      <c r="L21" s="24"/>
      <c r="M21" s="25"/>
      <c r="N21" s="27"/>
      <c r="O21" s="228" t="s">
        <v>921</v>
      </c>
      <c r="P21" s="1229" t="s">
        <v>44</v>
      </c>
      <c r="Q21" s="187">
        <v>3600</v>
      </c>
      <c r="R21" s="516"/>
      <c r="S21" s="23" t="s">
        <v>353</v>
      </c>
      <c r="T21" s="24"/>
      <c r="U21" s="25">
        <v>2450</v>
      </c>
      <c r="V21" s="496"/>
      <c r="W21" s="207" t="s">
        <v>921</v>
      </c>
      <c r="X21" s="366" t="s">
        <v>890</v>
      </c>
      <c r="Y21" s="25">
        <v>300</v>
      </c>
      <c r="Z21" s="496"/>
      <c r="AA21" s="13"/>
      <c r="AB21" s="1430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s="20" customFormat="1" ht="18" customHeight="1">
      <c r="A22" s="1458" t="s">
        <v>352</v>
      </c>
      <c r="B22" s="1459"/>
      <c r="C22" s="81" t="s">
        <v>129</v>
      </c>
      <c r="D22" s="270" t="s">
        <v>44</v>
      </c>
      <c r="E22" s="16">
        <v>2220</v>
      </c>
      <c r="F22" s="494"/>
      <c r="G22" s="14"/>
      <c r="H22" s="15"/>
      <c r="I22" s="16"/>
      <c r="J22" s="17"/>
      <c r="K22" s="14"/>
      <c r="L22" s="15"/>
      <c r="M22" s="16"/>
      <c r="N22" s="17"/>
      <c r="O22" s="227"/>
      <c r="P22" s="133"/>
      <c r="Q22" s="25"/>
      <c r="R22" s="75"/>
      <c r="S22" s="23" t="s">
        <v>154</v>
      </c>
      <c r="T22" s="15"/>
      <c r="U22" s="16">
        <v>1000</v>
      </c>
      <c r="V22" s="494"/>
      <c r="W22" s="14"/>
      <c r="X22" s="15"/>
      <c r="Y22" s="16"/>
      <c r="Z22" s="17"/>
      <c r="AA22" s="13"/>
      <c r="AB22" s="1430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69" s="20" customFormat="1" ht="18" customHeight="1">
      <c r="A23" s="196"/>
      <c r="B23" s="199"/>
      <c r="C23" s="212" t="s">
        <v>130</v>
      </c>
      <c r="D23" s="270" t="s">
        <v>44</v>
      </c>
      <c r="E23" s="16">
        <v>970</v>
      </c>
      <c r="F23" s="495"/>
      <c r="G23" s="23"/>
      <c r="H23" s="24"/>
      <c r="I23" s="25"/>
      <c r="J23" s="27"/>
      <c r="K23" s="33"/>
      <c r="L23" s="24"/>
      <c r="M23" s="25"/>
      <c r="N23" s="27"/>
      <c r="O23" s="297"/>
      <c r="P23" s="299"/>
      <c r="Q23" s="102"/>
      <c r="R23" s="115"/>
      <c r="S23" s="33"/>
      <c r="T23" s="24"/>
      <c r="U23" s="25"/>
      <c r="V23" s="32"/>
      <c r="W23" s="256"/>
      <c r="X23" s="252"/>
      <c r="Y23" s="251"/>
      <c r="Z23" s="32"/>
      <c r="AA23" s="13"/>
      <c r="AB23" s="1430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69" s="20" customFormat="1" ht="18" customHeight="1">
      <c r="A24" s="38" t="s">
        <v>241</v>
      </c>
      <c r="B24" s="110">
        <f>E24+Q24+U24+Y24</f>
        <v>13260</v>
      </c>
      <c r="C24" s="40" t="s">
        <v>240</v>
      </c>
      <c r="D24" s="41"/>
      <c r="E24" s="42">
        <f>SUM(E21:E23)</f>
        <v>5910</v>
      </c>
      <c r="F24" s="350">
        <f>SUM(F21:F23)</f>
        <v>0</v>
      </c>
      <c r="G24" s="40"/>
      <c r="H24" s="41"/>
      <c r="I24" s="42">
        <f>SUM(I21:I23)</f>
        <v>0</v>
      </c>
      <c r="J24" s="43">
        <f>SUM(J21:J23)</f>
        <v>0</v>
      </c>
      <c r="K24" s="40"/>
      <c r="L24" s="41"/>
      <c r="M24" s="42">
        <f>SUM(M21:M23)</f>
        <v>0</v>
      </c>
      <c r="N24" s="43">
        <f>SUM(N21:N23)</f>
        <v>0</v>
      </c>
      <c r="O24" s="40" t="s">
        <v>205</v>
      </c>
      <c r="P24" s="262"/>
      <c r="Q24" s="42">
        <f>SUM(Q21:Q23)</f>
        <v>3600</v>
      </c>
      <c r="R24" s="350">
        <f>SUM(R21:R23)</f>
        <v>0</v>
      </c>
      <c r="S24" s="40" t="s">
        <v>205</v>
      </c>
      <c r="T24" s="41"/>
      <c r="U24" s="42">
        <f>SUM(U21:U23)</f>
        <v>3450</v>
      </c>
      <c r="V24" s="350">
        <f>SUM(V21:V23)</f>
        <v>0</v>
      </c>
      <c r="W24" s="40" t="s">
        <v>49</v>
      </c>
      <c r="X24" s="41"/>
      <c r="Y24" s="42">
        <f>SUM(Y21:Y23)</f>
        <v>300</v>
      </c>
      <c r="Z24" s="350">
        <f>SUM(Z21:Z23)</f>
        <v>0</v>
      </c>
      <c r="AA24" s="13"/>
      <c r="AB24" s="1430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s="20" customFormat="1" ht="18" customHeight="1">
      <c r="A25" s="46"/>
      <c r="C25" s="52" t="s">
        <v>220</v>
      </c>
      <c r="D25" s="47"/>
      <c r="E25" s="46"/>
      <c r="F25" s="48"/>
      <c r="G25" s="46"/>
      <c r="H25" s="47"/>
      <c r="I25" s="46"/>
      <c r="J25" s="49"/>
      <c r="K25" s="46"/>
      <c r="L25" s="47"/>
      <c r="M25" s="46"/>
      <c r="N25" s="49"/>
      <c r="O25" s="46"/>
      <c r="P25" s="47"/>
      <c r="Q25" s="46"/>
      <c r="R25" s="49"/>
      <c r="S25" s="46"/>
      <c r="T25" s="47"/>
      <c r="U25" s="46"/>
      <c r="V25" s="49"/>
      <c r="W25" s="46"/>
      <c r="X25" s="47"/>
      <c r="Y25" s="46"/>
      <c r="Z25" s="49"/>
      <c r="AA25" s="2"/>
      <c r="AB25" s="1430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69" s="20" customFormat="1" ht="16.5" customHeight="1">
      <c r="A26" s="46"/>
      <c r="C26" s="52" t="s">
        <v>922</v>
      </c>
      <c r="D26" s="47"/>
      <c r="E26" s="46"/>
      <c r="F26" s="49"/>
      <c r="G26" s="46"/>
      <c r="H26" s="47"/>
      <c r="I26" s="46"/>
      <c r="J26" s="49"/>
      <c r="K26" s="46"/>
      <c r="L26" s="47"/>
      <c r="M26" s="46"/>
      <c r="N26" s="49"/>
      <c r="Q26" s="46"/>
      <c r="R26" s="49"/>
      <c r="S26" s="46"/>
      <c r="T26" s="47"/>
      <c r="U26" s="46"/>
      <c r="V26" s="49"/>
      <c r="X26" s="47"/>
      <c r="Y26" s="46"/>
      <c r="Z26" s="49"/>
      <c r="AA26" s="58"/>
      <c r="AB26" s="1430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s="20" customFormat="1" ht="16.5" customHeight="1">
      <c r="A27" s="46"/>
      <c r="C27" s="52" t="s">
        <v>374</v>
      </c>
      <c r="D27" s="47"/>
      <c r="E27" s="46"/>
      <c r="F27" s="49"/>
      <c r="G27" s="46"/>
      <c r="H27" s="47"/>
      <c r="I27" s="46"/>
      <c r="J27" s="49"/>
      <c r="K27" s="46"/>
      <c r="L27" s="47"/>
      <c r="M27" s="46"/>
      <c r="N27" s="49"/>
      <c r="Q27" s="46"/>
      <c r="R27" s="49"/>
      <c r="S27" s="46"/>
      <c r="T27" s="47"/>
      <c r="U27" s="46"/>
      <c r="V27" s="49"/>
      <c r="X27" s="47"/>
      <c r="Y27" s="46"/>
      <c r="Z27" s="49"/>
      <c r="AA27" s="2"/>
      <c r="AB27" s="1430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69" s="20" customFormat="1" ht="16.5" customHeight="1">
      <c r="A28" s="46"/>
      <c r="B28" s="53"/>
      <c r="C28" s="52" t="s">
        <v>481</v>
      </c>
      <c r="D28" s="47"/>
      <c r="E28" s="46"/>
      <c r="F28" s="49"/>
      <c r="G28" s="46"/>
      <c r="H28" s="47"/>
      <c r="I28" s="46"/>
      <c r="J28" s="49"/>
      <c r="K28" s="46"/>
      <c r="L28" s="47"/>
      <c r="M28" s="46"/>
      <c r="N28" s="49"/>
      <c r="O28" s="46"/>
      <c r="P28" s="47"/>
      <c r="Q28" s="46"/>
      <c r="R28" s="49"/>
      <c r="S28" s="46"/>
      <c r="T28" s="47"/>
      <c r="U28" s="46"/>
      <c r="V28" s="49"/>
      <c r="X28" s="47"/>
      <c r="Y28" s="46"/>
      <c r="Z28" s="49"/>
      <c r="AA28" s="2"/>
      <c r="AB28" s="143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69" s="20" customFormat="1" ht="15.75" customHeight="1">
      <c r="A29" s="46"/>
      <c r="B29" s="54"/>
      <c r="D29" s="47"/>
      <c r="E29" s="46"/>
      <c r="F29" s="56"/>
      <c r="G29" s="55"/>
      <c r="H29" s="57"/>
      <c r="I29" s="46"/>
      <c r="J29" s="56"/>
      <c r="K29" s="46"/>
      <c r="L29" s="47"/>
      <c r="M29" s="46"/>
      <c r="N29" s="48"/>
      <c r="O29" s="55"/>
      <c r="P29" s="57"/>
      <c r="Q29" s="46"/>
      <c r="R29" s="56"/>
      <c r="S29" s="55"/>
      <c r="T29" s="57"/>
      <c r="U29" s="46"/>
      <c r="V29" s="56"/>
      <c r="X29" s="47"/>
      <c r="Z29" s="48"/>
      <c r="AA29" s="2"/>
      <c r="AB29" s="51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s="20" customFormat="1" ht="15.75" customHeight="1">
      <c r="A30" s="46"/>
      <c r="B30" s="46"/>
      <c r="C30" s="52"/>
      <c r="D30" s="47"/>
      <c r="E30" s="46"/>
      <c r="F30" s="48"/>
      <c r="G30" s="46"/>
      <c r="H30" s="47"/>
      <c r="I30" s="46"/>
      <c r="J30" s="48"/>
      <c r="K30" s="46"/>
      <c r="L30" s="47"/>
      <c r="M30" s="46"/>
      <c r="N30" s="48"/>
      <c r="O30" s="46"/>
      <c r="P30" s="47"/>
      <c r="Q30" s="46"/>
      <c r="R30" s="48"/>
      <c r="S30" s="46"/>
      <c r="T30" s="47"/>
      <c r="U30" s="46"/>
      <c r="V30" s="48"/>
      <c r="W30" s="46" t="s">
        <v>215</v>
      </c>
      <c r="X30" s="47"/>
      <c r="Y30" s="46"/>
      <c r="Z30" s="48"/>
      <c r="AA30" s="2"/>
      <c r="AB30" s="51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s="20" customFormat="1" ht="15.75" customHeight="1">
      <c r="A31" s="46"/>
      <c r="B31" s="46"/>
      <c r="C31" s="46"/>
      <c r="D31" s="47"/>
      <c r="E31" s="46"/>
      <c r="F31" s="48"/>
      <c r="G31" s="46"/>
      <c r="H31" s="47"/>
      <c r="I31" s="46"/>
      <c r="J31" s="48"/>
      <c r="K31" s="46"/>
      <c r="L31" s="47"/>
      <c r="M31" s="46"/>
      <c r="N31" s="48"/>
      <c r="O31" s="46"/>
      <c r="P31" s="47"/>
      <c r="Q31" s="46"/>
      <c r="R31" s="48"/>
      <c r="S31" s="46"/>
      <c r="T31" s="47"/>
      <c r="U31" s="46"/>
      <c r="V31" s="48"/>
      <c r="W31" s="46"/>
      <c r="X31" s="47"/>
      <c r="Y31" s="46"/>
      <c r="Z31" s="48"/>
      <c r="AA31" s="2"/>
      <c r="AB31" s="51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s="20" customFormat="1" ht="15" customHeight="1">
      <c r="A32" s="46"/>
      <c r="B32" s="46"/>
      <c r="C32" s="46"/>
      <c r="D32" s="47"/>
      <c r="E32" s="46"/>
      <c r="F32" s="59"/>
      <c r="G32" s="46"/>
      <c r="H32" s="47"/>
      <c r="I32" s="46"/>
      <c r="J32" s="59"/>
      <c r="K32" s="46"/>
      <c r="L32" s="47"/>
      <c r="M32" s="46"/>
      <c r="N32" s="59"/>
      <c r="O32" s="46"/>
      <c r="P32" s="47"/>
      <c r="Q32" s="46"/>
      <c r="R32" s="59"/>
      <c r="S32" s="46"/>
      <c r="T32" s="47"/>
      <c r="U32" s="46"/>
      <c r="V32" s="59"/>
      <c r="X32" s="47"/>
      <c r="Y32" s="46"/>
      <c r="Z32" s="59"/>
      <c r="AA32" s="2"/>
      <c r="AB32" s="51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s="20" customFormat="1" ht="15" customHeight="1">
      <c r="A33" s="46"/>
      <c r="B33" s="46"/>
      <c r="C33" s="46"/>
      <c r="D33" s="47"/>
      <c r="E33" s="46"/>
      <c r="F33" s="59"/>
      <c r="G33" s="46"/>
      <c r="H33" s="47"/>
      <c r="I33" s="46"/>
      <c r="J33" s="59"/>
      <c r="K33" s="46"/>
      <c r="L33" s="47"/>
      <c r="M33" s="46"/>
      <c r="N33" s="59"/>
      <c r="O33" s="46"/>
      <c r="P33" s="47"/>
      <c r="Q33" s="46"/>
      <c r="R33" s="59"/>
      <c r="S33" s="46"/>
      <c r="T33" s="47"/>
      <c r="U33" s="46"/>
      <c r="V33" s="59"/>
      <c r="W33" s="46"/>
      <c r="X33" s="47"/>
      <c r="Y33" s="46"/>
      <c r="Z33" s="59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s="20" customFormat="1" ht="15" customHeight="1">
      <c r="A34" s="46"/>
      <c r="B34" s="46"/>
      <c r="C34" s="46"/>
      <c r="D34" s="47"/>
      <c r="E34" s="46"/>
      <c r="F34" s="59"/>
      <c r="G34" s="46"/>
      <c r="H34" s="47"/>
      <c r="I34" s="46"/>
      <c r="J34" s="59"/>
      <c r="K34" s="46"/>
      <c r="L34" s="47"/>
      <c r="M34" s="46"/>
      <c r="N34" s="59"/>
      <c r="O34" s="46"/>
      <c r="P34" s="47"/>
      <c r="Q34" s="46"/>
      <c r="R34" s="59"/>
      <c r="S34" s="46"/>
      <c r="T34" s="47"/>
      <c r="U34" s="46"/>
      <c r="V34" s="59"/>
      <c r="W34" s="46"/>
      <c r="X34" s="47"/>
      <c r="Y34" s="46"/>
      <c r="Z34" s="59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26" ht="16.5" customHeight="1">
      <c r="A35" s="46"/>
      <c r="B35" s="46"/>
      <c r="C35" s="46"/>
      <c r="D35" s="47"/>
      <c r="E35" s="46"/>
      <c r="F35" s="59"/>
      <c r="G35" s="46"/>
      <c r="H35" s="47"/>
      <c r="I35" s="46"/>
      <c r="J35" s="59"/>
      <c r="K35" s="46"/>
      <c r="L35" s="47"/>
      <c r="M35" s="46"/>
      <c r="N35" s="59"/>
      <c r="O35" s="46"/>
      <c r="P35" s="47"/>
      <c r="Q35" s="46"/>
      <c r="R35" s="59"/>
      <c r="S35" s="46"/>
      <c r="T35" s="47"/>
      <c r="U35" s="46"/>
      <c r="V35" s="59"/>
      <c r="W35" s="46"/>
      <c r="X35" s="47"/>
      <c r="Y35" s="46"/>
      <c r="Z35" s="59"/>
    </row>
    <row r="36" spans="1:26" ht="16.5" customHeight="1">
      <c r="A36" s="46"/>
      <c r="B36" s="46"/>
      <c r="C36" s="46"/>
      <c r="D36" s="47"/>
      <c r="E36" s="46"/>
      <c r="F36" s="59"/>
      <c r="G36" s="46"/>
      <c r="H36" s="47"/>
      <c r="I36" s="46"/>
      <c r="J36" s="59"/>
      <c r="K36" s="46"/>
      <c r="L36" s="47"/>
      <c r="M36" s="46"/>
      <c r="N36" s="59"/>
      <c r="O36" s="46"/>
      <c r="P36" s="47"/>
      <c r="Q36" s="46"/>
      <c r="R36" s="59"/>
      <c r="S36" s="46"/>
      <c r="T36" s="47"/>
      <c r="U36" s="46"/>
      <c r="V36" s="59"/>
      <c r="W36" s="46"/>
      <c r="X36" s="47"/>
      <c r="Y36" s="46"/>
      <c r="Z36" s="59"/>
    </row>
    <row r="37" spans="1:26" ht="16.5" customHeight="1">
      <c r="A37" s="46"/>
      <c r="B37" s="46"/>
      <c r="C37" s="46"/>
      <c r="E37" s="46"/>
      <c r="F37" s="59"/>
      <c r="G37" s="46"/>
      <c r="I37" s="46"/>
      <c r="J37" s="59"/>
      <c r="K37" s="46"/>
      <c r="M37" s="46"/>
      <c r="N37" s="59"/>
      <c r="O37" s="46"/>
      <c r="Q37" s="46"/>
      <c r="R37" s="59"/>
      <c r="S37" s="46"/>
      <c r="U37" s="46"/>
      <c r="V37" s="59"/>
      <c r="W37" s="46"/>
      <c r="Y37" s="46"/>
      <c r="Z37" s="59"/>
    </row>
    <row r="38" spans="1:26" ht="16.5" customHeight="1">
      <c r="A38" s="46"/>
      <c r="B38" s="46"/>
      <c r="C38" s="46"/>
      <c r="E38" s="46"/>
      <c r="F38" s="59"/>
      <c r="G38" s="46"/>
      <c r="I38" s="46"/>
      <c r="J38" s="59"/>
      <c r="K38" s="46"/>
      <c r="M38" s="46"/>
      <c r="N38" s="59"/>
      <c r="O38" s="46"/>
      <c r="Q38" s="46"/>
      <c r="R38" s="59"/>
      <c r="S38" s="46"/>
      <c r="U38" s="46"/>
      <c r="V38" s="59"/>
      <c r="W38" s="46"/>
      <c r="Y38" s="46"/>
      <c r="Z38" s="59"/>
    </row>
    <row r="39" spans="1:26" ht="12">
      <c r="A39" s="46"/>
      <c r="B39" s="46"/>
      <c r="C39" s="46"/>
      <c r="E39" s="46"/>
      <c r="F39" s="59"/>
      <c r="G39" s="46"/>
      <c r="I39" s="46"/>
      <c r="J39" s="59"/>
      <c r="K39" s="46"/>
      <c r="M39" s="46"/>
      <c r="N39" s="59"/>
      <c r="O39" s="46"/>
      <c r="Q39" s="46"/>
      <c r="R39" s="59"/>
      <c r="S39" s="46"/>
      <c r="U39" s="46"/>
      <c r="V39" s="59"/>
      <c r="W39" s="46"/>
      <c r="Y39" s="46"/>
      <c r="Z39" s="59"/>
    </row>
    <row r="40" spans="1:25" ht="11.25">
      <c r="A40" s="46"/>
      <c r="B40" s="46"/>
      <c r="C40" s="46"/>
      <c r="E40" s="46"/>
      <c r="G40" s="46"/>
      <c r="I40" s="46"/>
      <c r="K40" s="46"/>
      <c r="M40" s="46"/>
      <c r="O40" s="46"/>
      <c r="Q40" s="46"/>
      <c r="S40" s="46"/>
      <c r="U40" s="46"/>
      <c r="W40" s="46"/>
      <c r="Y40" s="46"/>
    </row>
    <row r="41" spans="1:25" ht="11.25">
      <c r="A41" s="46"/>
      <c r="B41" s="46"/>
      <c r="C41" s="46"/>
      <c r="E41" s="46"/>
      <c r="G41" s="46"/>
      <c r="I41" s="46"/>
      <c r="K41" s="46"/>
      <c r="M41" s="46"/>
      <c r="O41" s="46"/>
      <c r="Q41" s="46"/>
      <c r="S41" s="46"/>
      <c r="U41" s="46"/>
      <c r="W41" s="46"/>
      <c r="Y41" s="46"/>
    </row>
    <row r="51" spans="2:10" ht="11.25">
      <c r="B51" s="20"/>
      <c r="C51" s="20"/>
      <c r="D51" s="20"/>
      <c r="E51" s="20"/>
      <c r="F51" s="20"/>
      <c r="G51" s="20"/>
      <c r="H51" s="20"/>
      <c r="I51" s="20"/>
      <c r="J51" s="20"/>
    </row>
    <row r="52" spans="2:11" ht="11.25">
      <c r="B52" s="60"/>
      <c r="C52" s="60"/>
      <c r="D52" s="60"/>
      <c r="E52" s="60"/>
      <c r="F52" s="60"/>
      <c r="G52" s="60"/>
      <c r="H52" s="20"/>
      <c r="I52" s="20"/>
      <c r="J52" s="20"/>
      <c r="K52" s="20"/>
    </row>
  </sheetData>
  <sheetProtection/>
  <mergeCells count="31">
    <mergeCell ref="A1:B1"/>
    <mergeCell ref="I1:L1"/>
    <mergeCell ref="A2:B2"/>
    <mergeCell ref="C2:H3"/>
    <mergeCell ref="I2:L3"/>
    <mergeCell ref="A3:B3"/>
    <mergeCell ref="C1:D1"/>
    <mergeCell ref="E1:H1"/>
    <mergeCell ref="V1:Z1"/>
    <mergeCell ref="V2:Z3"/>
    <mergeCell ref="R1:R2"/>
    <mergeCell ref="M2:O3"/>
    <mergeCell ref="N1:O1"/>
    <mergeCell ref="P2:Q3"/>
    <mergeCell ref="W4:X4"/>
    <mergeCell ref="AB4:AB27"/>
    <mergeCell ref="A4:B4"/>
    <mergeCell ref="B12:B13"/>
    <mergeCell ref="A22:B22"/>
    <mergeCell ref="A17:B17"/>
    <mergeCell ref="A18:B18"/>
    <mergeCell ref="A21:B21"/>
    <mergeCell ref="A5:A14"/>
    <mergeCell ref="C12:C13"/>
    <mergeCell ref="E12:E13"/>
    <mergeCell ref="F12:F13"/>
    <mergeCell ref="P1:Q1"/>
    <mergeCell ref="D12:D13"/>
    <mergeCell ref="S4:T4"/>
    <mergeCell ref="S1:U2"/>
    <mergeCell ref="S3:U3"/>
  </mergeCells>
  <conditionalFormatting sqref="F5:F11">
    <cfRule type="expression" priority="18" dxfId="0" stopIfTrue="1">
      <formula>E5&lt;F5</formula>
    </cfRule>
  </conditionalFormatting>
  <conditionalFormatting sqref="F12">
    <cfRule type="expression" priority="17" dxfId="0" stopIfTrue="1">
      <formula>E12&lt;F12</formula>
    </cfRule>
  </conditionalFormatting>
  <conditionalFormatting sqref="F14">
    <cfRule type="expression" priority="16" dxfId="0" stopIfTrue="1">
      <formula>E14&lt;F14</formula>
    </cfRule>
  </conditionalFormatting>
  <conditionalFormatting sqref="F16:F19">
    <cfRule type="expression" priority="15" dxfId="0" stopIfTrue="1">
      <formula>E16&lt;F16</formula>
    </cfRule>
  </conditionalFormatting>
  <conditionalFormatting sqref="F21:F23">
    <cfRule type="expression" priority="14" dxfId="0" stopIfTrue="1">
      <formula>E21&lt;F21</formula>
    </cfRule>
  </conditionalFormatting>
  <conditionalFormatting sqref="J5">
    <cfRule type="expression" priority="13" dxfId="0" stopIfTrue="1">
      <formula>I5&lt;J5</formula>
    </cfRule>
  </conditionalFormatting>
  <conditionalFormatting sqref="J16:J20">
    <cfRule type="expression" priority="12" dxfId="0" stopIfTrue="1">
      <formula>I16&lt;J16</formula>
    </cfRule>
  </conditionalFormatting>
  <conditionalFormatting sqref="R7">
    <cfRule type="expression" priority="11" dxfId="0" stopIfTrue="1">
      <formula>Q7&lt;R7</formula>
    </cfRule>
  </conditionalFormatting>
  <conditionalFormatting sqref="R9:R11">
    <cfRule type="expression" priority="10" dxfId="0" stopIfTrue="1">
      <formula>Q9&lt;R9</formula>
    </cfRule>
  </conditionalFormatting>
  <conditionalFormatting sqref="R16">
    <cfRule type="expression" priority="9" dxfId="0" stopIfTrue="1">
      <formula>Q16&lt;R16</formula>
    </cfRule>
  </conditionalFormatting>
  <conditionalFormatting sqref="R21">
    <cfRule type="expression" priority="8" dxfId="0" stopIfTrue="1">
      <formula>Q21&lt;R21</formula>
    </cfRule>
  </conditionalFormatting>
  <conditionalFormatting sqref="V5:V11">
    <cfRule type="expression" priority="7" dxfId="0" stopIfTrue="1">
      <formula>U5&lt;V5</formula>
    </cfRule>
  </conditionalFormatting>
  <conditionalFormatting sqref="V12:V13">
    <cfRule type="expression" priority="6" dxfId="0" stopIfTrue="1">
      <formula>U12&lt;V12</formula>
    </cfRule>
  </conditionalFormatting>
  <conditionalFormatting sqref="V16:V17">
    <cfRule type="expression" priority="5" dxfId="0" stopIfTrue="1">
      <formula>U16&lt;V16</formula>
    </cfRule>
  </conditionalFormatting>
  <conditionalFormatting sqref="V21:V22">
    <cfRule type="expression" priority="4" dxfId="0" stopIfTrue="1">
      <formula>U21&lt;V21</formula>
    </cfRule>
  </conditionalFormatting>
  <conditionalFormatting sqref="Z16">
    <cfRule type="expression" priority="3" dxfId="0" stopIfTrue="1">
      <formula>Y16&lt;Z16</formula>
    </cfRule>
  </conditionalFormatting>
  <conditionalFormatting sqref="Z21">
    <cfRule type="expression" priority="2" dxfId="0" stopIfTrue="1">
      <formula>Y21&lt;Z21</formula>
    </cfRule>
  </conditionalFormatting>
  <conditionalFormatting sqref="Z24 Z20 V24 V20 V15 R24 R20 R15 J20 F24 F20 F15">
    <cfRule type="expression" priority="1" dxfId="0" stopIfTrue="1">
      <formula>E15&lt;F15</formula>
    </cfRule>
  </conditionalFormatting>
  <printOptions/>
  <pageMargins left="0.1968503937007874" right="0.1968503937007874" top="0.3937007874015748" bottom="0.3937007874015748" header="0.5118110236220472" footer="0.5118110236220472"/>
  <pageSetup fitToHeight="1" fitToWidth="1" horizontalDpi="300" verticalDpi="300" orientation="landscape" paperSize="9" r:id="rId1"/>
  <ignoredErrors>
    <ignoredError sqref="C2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A1:N38"/>
  <sheetViews>
    <sheetView showGridLines="0" showZeros="0" zoomScalePageLayoutView="0" workbookViewId="0" topLeftCell="A1">
      <selection activeCell="A3" sqref="A3:E4"/>
    </sheetView>
  </sheetViews>
  <sheetFormatPr defaultColWidth="9.00390625" defaultRowHeight="13.5"/>
  <cols>
    <col min="1" max="1" width="10.00390625" style="484" customWidth="1"/>
    <col min="2" max="2" width="8.50390625" style="209" customWidth="1"/>
    <col min="3" max="3" width="6.375" style="209" customWidth="1"/>
    <col min="4" max="10" width="7.50390625" style="209" customWidth="1"/>
    <col min="11" max="11" width="7.00390625" style="209" customWidth="1"/>
    <col min="12" max="12" width="6.875" style="209" customWidth="1"/>
    <col min="13" max="13" width="8.00390625" style="209" customWidth="1"/>
    <col min="14" max="16384" width="9.00390625" style="209" customWidth="1"/>
  </cols>
  <sheetData>
    <row r="1" spans="1:13" ht="21.75" customHeight="1">
      <c r="A1" s="415"/>
      <c r="B1" s="1604" t="s">
        <v>376</v>
      </c>
      <c r="C1" s="1604"/>
      <c r="D1" s="1604"/>
      <c r="E1" s="1604"/>
      <c r="F1" s="1604"/>
      <c r="G1" s="1604"/>
      <c r="H1" s="1604"/>
      <c r="I1" s="1604"/>
      <c r="J1" s="1604"/>
      <c r="K1" s="416"/>
      <c r="L1" s="416"/>
      <c r="M1" s="416"/>
    </row>
    <row r="2" spans="1:13" ht="19.5" customHeight="1" thickBot="1">
      <c r="A2" s="417"/>
      <c r="B2" s="1605"/>
      <c r="C2" s="1605"/>
      <c r="D2" s="1605"/>
      <c r="E2" s="1605"/>
      <c r="F2" s="1605"/>
      <c r="G2" s="1605"/>
      <c r="H2" s="1605"/>
      <c r="I2" s="1605"/>
      <c r="J2" s="1605"/>
      <c r="K2" s="1606">
        <v>45383</v>
      </c>
      <c r="L2" s="1606"/>
      <c r="M2" s="1606"/>
    </row>
    <row r="3" spans="1:13" ht="37.5" customHeight="1" thickBot="1">
      <c r="A3" s="418"/>
      <c r="B3" s="419" t="s">
        <v>949</v>
      </c>
      <c r="C3" s="420" t="s">
        <v>950</v>
      </c>
      <c r="D3" s="421" t="s">
        <v>951</v>
      </c>
      <c r="E3" s="421" t="s">
        <v>952</v>
      </c>
      <c r="F3" s="421" t="s">
        <v>953</v>
      </c>
      <c r="G3" s="421" t="s">
        <v>954</v>
      </c>
      <c r="H3" s="421" t="s">
        <v>955</v>
      </c>
      <c r="I3" s="421" t="s">
        <v>956</v>
      </c>
      <c r="J3" s="421" t="s">
        <v>27</v>
      </c>
      <c r="K3" s="422" t="s">
        <v>957</v>
      </c>
      <c r="L3" s="423" t="s">
        <v>958</v>
      </c>
      <c r="M3" s="424" t="s">
        <v>959</v>
      </c>
    </row>
    <row r="4" spans="1:13" ht="22.5" customHeight="1">
      <c r="A4" s="425" t="s">
        <v>960</v>
      </c>
      <c r="B4" s="426">
        <f>'青森市.'!E48</f>
        <v>68830</v>
      </c>
      <c r="C4" s="427"/>
      <c r="D4" s="428">
        <f>'青森市.'!H48</f>
        <v>4800</v>
      </c>
      <c r="E4" s="428">
        <f>'青森市.'!J48</f>
        <v>1220</v>
      </c>
      <c r="F4" s="428">
        <f>'青森市.'!H54</f>
        <v>5450</v>
      </c>
      <c r="G4" s="428">
        <f>'青森市.'!L48</f>
        <v>2280</v>
      </c>
      <c r="H4" s="429">
        <f>'青森市.'!N48</f>
        <v>850</v>
      </c>
      <c r="I4" s="428">
        <f>'青森市.'!R56</f>
        <v>420</v>
      </c>
      <c r="J4" s="428">
        <f>'青森市.'!H59</f>
        <v>1500</v>
      </c>
      <c r="K4" s="430">
        <f>'青森市.'!J54</f>
        <v>540</v>
      </c>
      <c r="L4" s="429">
        <f>'青森市.'!P48</f>
        <v>3170</v>
      </c>
      <c r="M4" s="431">
        <f>SUM(B4:L4)</f>
        <v>89060</v>
      </c>
    </row>
    <row r="5" spans="1:13" ht="22.5" customHeight="1">
      <c r="A5" s="432" t="s">
        <v>961</v>
      </c>
      <c r="B5" s="433">
        <f>'弘前市'!E27</f>
        <v>26550</v>
      </c>
      <c r="C5" s="434">
        <f>'弘前市'!N27</f>
        <v>400</v>
      </c>
      <c r="D5" s="435">
        <f>'弘前市'!H27</f>
        <v>2810</v>
      </c>
      <c r="E5" s="435">
        <f>'弘前市'!J27</f>
        <v>610</v>
      </c>
      <c r="F5" s="435">
        <f>'弘前市'!H34</f>
        <v>2650</v>
      </c>
      <c r="G5" s="435">
        <f>'弘前市'!L27+'弘前市'!L34</f>
        <v>790</v>
      </c>
      <c r="H5" s="436"/>
      <c r="I5" s="436"/>
      <c r="J5" s="435">
        <f>'弘前市'!H58</f>
        <v>25910</v>
      </c>
      <c r="K5" s="437"/>
      <c r="L5" s="436"/>
      <c r="M5" s="438">
        <f>SUM(B5:L5)</f>
        <v>59720</v>
      </c>
    </row>
    <row r="6" spans="1:13" ht="22.5" customHeight="1">
      <c r="A6" s="432" t="s">
        <v>962</v>
      </c>
      <c r="B6" s="433">
        <f>'五所川原市・つがる市・西郡'!F21*-1</f>
        <v>13670</v>
      </c>
      <c r="C6" s="434">
        <f>'五所川原市・つがる市・西郡'!E21+'五所川原市・つがる市・西郡'!F21</f>
        <v>290</v>
      </c>
      <c r="D6" s="436">
        <f>'五所川原市・つがる市・西郡'!H23</f>
        <v>450</v>
      </c>
      <c r="E6" s="436"/>
      <c r="F6" s="436">
        <f>'五所川原市・つがる市・西郡'!J24</f>
        <v>430</v>
      </c>
      <c r="G6" s="436"/>
      <c r="H6" s="436"/>
      <c r="I6" s="436"/>
      <c r="J6" s="435">
        <f>'五所川原市・つがる市・西郡'!N29</f>
        <v>1400</v>
      </c>
      <c r="K6" s="437"/>
      <c r="L6" s="436"/>
      <c r="M6" s="438">
        <f>SUM(B6:L6)</f>
        <v>16240</v>
      </c>
    </row>
    <row r="7" spans="1:13" ht="22.5" customHeight="1">
      <c r="A7" s="432" t="s">
        <v>963</v>
      </c>
      <c r="B7" s="433">
        <f>'東郡・むつ市・下北郡'!F29*-1</f>
        <v>12370</v>
      </c>
      <c r="C7" s="434">
        <f>'東郡・むつ市・下北郡'!E29+'東郡・むつ市・下北郡'!F29</f>
        <v>230</v>
      </c>
      <c r="D7" s="435">
        <f>'東郡・むつ市・下北郡'!H29</f>
        <v>1190</v>
      </c>
      <c r="E7" s="436">
        <f>'東郡・むつ市・下北郡'!J29</f>
        <v>280</v>
      </c>
      <c r="F7" s="435">
        <f>'東郡・むつ市・下北郡'!H36</f>
        <v>2380</v>
      </c>
      <c r="G7" s="436">
        <f>'東郡・むつ市・下北郡'!L29+'東郡・むつ市・下北郡'!L36</f>
        <v>270</v>
      </c>
      <c r="H7" s="436">
        <f>'東郡・むつ市・下北郡'!N35</f>
        <v>100</v>
      </c>
      <c r="I7" s="436"/>
      <c r="J7" s="436"/>
      <c r="K7" s="437">
        <f>'東郡・むつ市・下北郡'!J36</f>
        <v>340</v>
      </c>
      <c r="L7" s="436"/>
      <c r="M7" s="438">
        <f>SUM(B7:L7)</f>
        <v>17160</v>
      </c>
    </row>
    <row r="8" spans="1:13" ht="22.5" customHeight="1">
      <c r="A8" s="432" t="s">
        <v>964</v>
      </c>
      <c r="B8" s="433">
        <f>'五所川原市・つがる市・西郡'!F35*-1</f>
        <v>7850</v>
      </c>
      <c r="C8" s="434">
        <f>'五所川原市・つがる市・西郡'!E35+'五所川原市・つがる市・西郡'!F35</f>
        <v>280</v>
      </c>
      <c r="D8" s="436"/>
      <c r="E8" s="436"/>
      <c r="F8" s="436"/>
      <c r="G8" s="436"/>
      <c r="H8" s="436"/>
      <c r="I8" s="436"/>
      <c r="J8" s="436">
        <f>'五所川原市・つがる市・西郡'!N43</f>
        <v>320</v>
      </c>
      <c r="K8" s="437"/>
      <c r="L8" s="436"/>
      <c r="M8" s="438">
        <f aca="true" t="shared" si="0" ref="M8:M13">SUM(B8:L8)</f>
        <v>8450</v>
      </c>
    </row>
    <row r="9" spans="1:13" ht="22.5" customHeight="1">
      <c r="A9" s="432" t="s">
        <v>965</v>
      </c>
      <c r="B9" s="433">
        <f>'黒石市・平川市・南郡・北郡'!F23*-1</f>
        <v>6640</v>
      </c>
      <c r="C9" s="434">
        <f>'黒石市・平川市・南郡・北郡'!E23+'黒石市・平川市・南郡・北郡'!F23</f>
        <v>290</v>
      </c>
      <c r="D9" s="436"/>
      <c r="E9" s="436"/>
      <c r="F9" s="436"/>
      <c r="G9" s="436"/>
      <c r="H9" s="436"/>
      <c r="I9" s="436"/>
      <c r="J9" s="435">
        <f>'黒石市・平川市・南郡・北郡'!N29</f>
        <v>1640</v>
      </c>
      <c r="K9" s="437"/>
      <c r="L9" s="436">
        <f>'黒石市・平川市・南郡・北郡'!P20</f>
        <v>200</v>
      </c>
      <c r="M9" s="438">
        <f t="shared" si="0"/>
        <v>8770</v>
      </c>
    </row>
    <row r="10" spans="1:13" ht="22.5" customHeight="1">
      <c r="A10" s="432" t="s">
        <v>966</v>
      </c>
      <c r="B10" s="433">
        <f>'黒石市・平川市・南郡・北郡'!F15*-1</f>
        <v>6300</v>
      </c>
      <c r="C10" s="434">
        <f>'黒石市・平川市・南郡・北郡'!E15+'黒石市・平川市・南郡・北郡'!F15</f>
        <v>140</v>
      </c>
      <c r="D10" s="436">
        <f>'黒石市・平川市・南郡・北郡'!H15</f>
        <v>360</v>
      </c>
      <c r="E10" s="436"/>
      <c r="F10" s="436">
        <f>'黒石市・平川市・南郡・北郡'!J17</f>
        <v>450</v>
      </c>
      <c r="G10" s="436"/>
      <c r="H10" s="436"/>
      <c r="I10" s="436"/>
      <c r="J10" s="435">
        <f>'黒石市・平川市・南郡・北郡'!N18</f>
        <v>1850</v>
      </c>
      <c r="K10" s="437"/>
      <c r="L10" s="436">
        <f>'黒石市・平川市・南郡・北郡'!P15</f>
        <v>0</v>
      </c>
      <c r="M10" s="438">
        <f t="shared" si="0"/>
        <v>9100</v>
      </c>
    </row>
    <row r="11" spans="1:13" ht="22.5" customHeight="1">
      <c r="A11" s="432" t="s">
        <v>967</v>
      </c>
      <c r="B11" s="433">
        <f>'十和田市・三沢市・上北郡'!F19*-1</f>
        <v>10700</v>
      </c>
      <c r="C11" s="434">
        <f>'十和田市・三沢市・上北郡'!E19+'十和田市・三沢市・上北郡'!F19</f>
        <v>410</v>
      </c>
      <c r="D11" s="435">
        <f>'十和田市・三沢市・上北郡'!H19</f>
        <v>1050</v>
      </c>
      <c r="E11" s="436"/>
      <c r="F11" s="435">
        <f>'十和田市・三沢市・上北郡'!J21</f>
        <v>2600</v>
      </c>
      <c r="G11" s="436">
        <f>'十和田市・三沢市・上北郡'!L21</f>
        <v>300</v>
      </c>
      <c r="H11" s="436"/>
      <c r="I11" s="436"/>
      <c r="J11" s="436"/>
      <c r="K11" s="439">
        <f>'十和田市・三沢市・上北郡'!N24</f>
        <v>2580</v>
      </c>
      <c r="L11" s="435">
        <f>'十和田市・三沢市・上北郡'!P19</f>
        <v>900</v>
      </c>
      <c r="M11" s="438">
        <f t="shared" si="0"/>
        <v>18540</v>
      </c>
    </row>
    <row r="12" spans="1:13" ht="22.5" customHeight="1">
      <c r="A12" s="432" t="s">
        <v>968</v>
      </c>
      <c r="B12" s="433">
        <f>'八戸市・三戸郡'!E26</f>
        <v>4790</v>
      </c>
      <c r="C12" s="434"/>
      <c r="D12" s="435">
        <f>'八戸市・三戸郡'!J26</f>
        <v>3570</v>
      </c>
      <c r="E12" s="436">
        <f>'八戸市・三戸郡'!L26</f>
        <v>960</v>
      </c>
      <c r="F12" s="435">
        <f>'八戸市・三戸郡'!H37</f>
        <v>4750</v>
      </c>
      <c r="G12" s="435">
        <f>'八戸市・三戸郡'!N26</f>
        <v>2230</v>
      </c>
      <c r="H12" s="436">
        <f>'八戸市・三戸郡'!P26</f>
        <v>750</v>
      </c>
      <c r="I12" s="436"/>
      <c r="J12" s="436"/>
      <c r="K12" s="440">
        <f>'八戸市・三戸郡'!H31+'八戸市・三戸郡'!R48</f>
        <v>65150</v>
      </c>
      <c r="L12" s="441"/>
      <c r="M12" s="438">
        <f t="shared" si="0"/>
        <v>82200</v>
      </c>
    </row>
    <row r="13" spans="1:13" ht="22.5" customHeight="1" thickBot="1">
      <c r="A13" s="442" t="s">
        <v>969</v>
      </c>
      <c r="B13" s="443">
        <f>'十和田市・三沢市・上北郡'!F29*-1</f>
        <v>4940</v>
      </c>
      <c r="C13" s="444">
        <f>'十和田市・三沢市・上北郡'!E29+'十和田市・三沢市・上北郡'!F29</f>
        <v>970</v>
      </c>
      <c r="D13" s="445"/>
      <c r="E13" s="445"/>
      <c r="F13" s="446">
        <f>'十和田市・三沢市・上北郡'!J31</f>
        <v>3600</v>
      </c>
      <c r="G13" s="445">
        <f>'十和田市・三沢市・上北郡'!L31</f>
        <v>300</v>
      </c>
      <c r="H13" s="445"/>
      <c r="I13" s="445"/>
      <c r="J13" s="445"/>
      <c r="K13" s="447">
        <f>'十和田市・三沢市・上北郡'!N34</f>
        <v>3450</v>
      </c>
      <c r="L13" s="448">
        <f>'十和田市・三沢市・上北郡'!P29</f>
        <v>230</v>
      </c>
      <c r="M13" s="449">
        <f t="shared" si="0"/>
        <v>13490</v>
      </c>
    </row>
    <row r="14" spans="1:13" ht="22.5" customHeight="1" thickBot="1" thickTop="1">
      <c r="A14" s="450" t="s">
        <v>970</v>
      </c>
      <c r="B14" s="451">
        <f aca="true" t="shared" si="1" ref="B14:K14">SUM(B4:B13)</f>
        <v>162640</v>
      </c>
      <c r="C14" s="452">
        <f t="shared" si="1"/>
        <v>3010</v>
      </c>
      <c r="D14" s="453">
        <f t="shared" si="1"/>
        <v>14230</v>
      </c>
      <c r="E14" s="453">
        <f t="shared" si="1"/>
        <v>3070</v>
      </c>
      <c r="F14" s="453">
        <f t="shared" si="1"/>
        <v>22310</v>
      </c>
      <c r="G14" s="453">
        <f t="shared" si="1"/>
        <v>6170</v>
      </c>
      <c r="H14" s="453">
        <f t="shared" si="1"/>
        <v>1700</v>
      </c>
      <c r="I14" s="453">
        <f t="shared" si="1"/>
        <v>420</v>
      </c>
      <c r="J14" s="453">
        <f t="shared" si="1"/>
        <v>32620</v>
      </c>
      <c r="K14" s="454">
        <f t="shared" si="1"/>
        <v>72060</v>
      </c>
      <c r="L14" s="455">
        <f>SUM(L4:L13)</f>
        <v>4500</v>
      </c>
      <c r="M14" s="456">
        <f aca="true" t="shared" si="2" ref="M14:M23">SUM(B14:L14)</f>
        <v>322730</v>
      </c>
    </row>
    <row r="15" spans="1:13" ht="22.5" customHeight="1">
      <c r="A15" s="432" t="s">
        <v>971</v>
      </c>
      <c r="B15" s="433">
        <f>'東郡・むつ市・下北郡'!F21*-1</f>
        <v>4410</v>
      </c>
      <c r="C15" s="434">
        <f>'東郡・むつ市・下北郡'!E21+'東郡・むつ市・下北郡'!F21</f>
        <v>190</v>
      </c>
      <c r="D15" s="435"/>
      <c r="E15" s="435"/>
      <c r="F15" s="435"/>
      <c r="G15" s="435"/>
      <c r="H15" s="436"/>
      <c r="I15" s="436"/>
      <c r="J15" s="435"/>
      <c r="K15" s="457"/>
      <c r="L15" s="458"/>
      <c r="M15" s="459">
        <f t="shared" si="2"/>
        <v>4600</v>
      </c>
    </row>
    <row r="16" spans="1:13" ht="22.5" customHeight="1">
      <c r="A16" s="432" t="s">
        <v>972</v>
      </c>
      <c r="B16" s="433">
        <f>'五所川原市・つがる市・西郡'!F50*-1</f>
        <v>4690</v>
      </c>
      <c r="C16" s="434">
        <f>'五所川原市・つがる市・西郡'!E50+'五所川原市・つがる市・西郡'!F50</f>
        <v>320</v>
      </c>
      <c r="D16" s="436"/>
      <c r="E16" s="436"/>
      <c r="F16" s="436"/>
      <c r="G16" s="436"/>
      <c r="H16" s="436"/>
      <c r="I16" s="436"/>
      <c r="J16" s="436">
        <f>'五所川原市・つがる市・西郡'!N55</f>
        <v>210</v>
      </c>
      <c r="K16" s="457"/>
      <c r="L16" s="458"/>
      <c r="M16" s="459">
        <f t="shared" si="2"/>
        <v>5220</v>
      </c>
    </row>
    <row r="17" spans="1:13" ht="22.5" customHeight="1">
      <c r="A17" s="432" t="s">
        <v>973</v>
      </c>
      <c r="B17" s="433">
        <f>'黒石市・平川市・南郡・北郡'!F34*-1</f>
        <v>6500</v>
      </c>
      <c r="C17" s="434">
        <f>'黒石市・平川市・南郡・北郡'!E34+'黒石市・平川市・南郡・北郡'!F34+'黒石市・平川市・南郡・北郡'!L34</f>
        <v>480</v>
      </c>
      <c r="D17" s="436"/>
      <c r="E17" s="436"/>
      <c r="F17" s="436">
        <f>'黒石市・平川市・南郡・北郡'!J36</f>
        <v>150</v>
      </c>
      <c r="G17" s="436"/>
      <c r="H17" s="436"/>
      <c r="I17" s="436"/>
      <c r="J17" s="435">
        <f>'黒石市・平川市・南郡・北郡'!N42</f>
        <v>2060</v>
      </c>
      <c r="K17" s="457"/>
      <c r="L17" s="458"/>
      <c r="M17" s="459">
        <f t="shared" si="2"/>
        <v>9190</v>
      </c>
    </row>
    <row r="18" spans="1:13" ht="22.5" customHeight="1">
      <c r="A18" s="432" t="s">
        <v>974</v>
      </c>
      <c r="B18" s="433">
        <f>'黒石市・平川市・南郡・北郡'!F50*-1</f>
        <v>8550</v>
      </c>
      <c r="C18" s="434">
        <f>'黒石市・平川市・南郡・北郡'!E50+'黒石市・平川市・南郡・北郡'!F50</f>
        <v>900</v>
      </c>
      <c r="D18" s="436"/>
      <c r="E18" s="436"/>
      <c r="F18" s="436">
        <f>'黒石市・平川市・南郡・北郡'!J52</f>
        <v>0</v>
      </c>
      <c r="G18" s="436"/>
      <c r="H18" s="436"/>
      <c r="I18" s="436"/>
      <c r="J18" s="435">
        <f>'黒石市・平川市・南郡・北郡'!N56</f>
        <v>40</v>
      </c>
      <c r="K18" s="457"/>
      <c r="L18" s="458"/>
      <c r="M18" s="459">
        <f t="shared" si="2"/>
        <v>9490</v>
      </c>
    </row>
    <row r="19" spans="1:13" ht="22.5" customHeight="1">
      <c r="A19" s="432" t="s">
        <v>975</v>
      </c>
      <c r="B19" s="433">
        <f>'十和田市・三沢市・上北郡'!F45*-1</f>
        <v>13430</v>
      </c>
      <c r="C19" s="434">
        <f>'十和田市・三沢市・上北郡'!E45+'十和田市・三沢市・上北郡'!F45</f>
        <v>1290</v>
      </c>
      <c r="D19" s="436"/>
      <c r="E19" s="436"/>
      <c r="F19" s="435">
        <f>'十和田市・三沢市・上北郡'!J51</f>
        <v>1480</v>
      </c>
      <c r="G19" s="436"/>
      <c r="H19" s="436"/>
      <c r="I19" s="436"/>
      <c r="J19" s="436"/>
      <c r="K19" s="440">
        <f>'十和田市・三沢市・上北郡'!N51+'十和田市・三沢市・上北郡'!N58</f>
        <v>7110</v>
      </c>
      <c r="L19" s="441">
        <f>'十和田市・三沢市・上北郡'!P45</f>
        <v>520</v>
      </c>
      <c r="M19" s="459">
        <f t="shared" si="2"/>
        <v>23830</v>
      </c>
    </row>
    <row r="20" spans="1:13" ht="22.5" customHeight="1">
      <c r="A20" s="432" t="s">
        <v>976</v>
      </c>
      <c r="B20" s="433">
        <f>'八戸市・三戸郡'!F56*-1</f>
        <v>3770</v>
      </c>
      <c r="C20" s="434">
        <f>'八戸市・三戸郡'!E56+'八戸市・三戸郡'!F56</f>
        <v>900</v>
      </c>
      <c r="D20" s="436"/>
      <c r="E20" s="436"/>
      <c r="F20" s="436">
        <f>'八戸市・三戸郡'!J58+'八戸市・三戸郡'!J66</f>
        <v>530</v>
      </c>
      <c r="G20" s="436"/>
      <c r="H20" s="436"/>
      <c r="I20" s="436"/>
      <c r="J20" s="436"/>
      <c r="K20" s="440">
        <f>'八戸市・三戸郡'!H66</f>
        <v>9450</v>
      </c>
      <c r="L20" s="441"/>
      <c r="M20" s="459">
        <f t="shared" si="2"/>
        <v>14650</v>
      </c>
    </row>
    <row r="21" spans="1:13" ht="22.5" customHeight="1" thickBot="1">
      <c r="A21" s="442" t="s">
        <v>977</v>
      </c>
      <c r="B21" s="443">
        <f>'東郡・むつ市・下北郡'!F41*-1</f>
        <v>1800</v>
      </c>
      <c r="C21" s="444">
        <f>'東郡・むつ市・下北郡'!E41+'東郡・むつ市・下北郡'!F41</f>
        <v>190</v>
      </c>
      <c r="D21" s="445"/>
      <c r="E21" s="445"/>
      <c r="F21" s="445"/>
      <c r="G21" s="445"/>
      <c r="H21" s="445"/>
      <c r="I21" s="445"/>
      <c r="J21" s="445"/>
      <c r="K21" s="447"/>
      <c r="L21" s="448"/>
      <c r="M21" s="460">
        <f t="shared" si="2"/>
        <v>1990</v>
      </c>
    </row>
    <row r="22" spans="1:13" ht="22.5" customHeight="1" thickBot="1" thickTop="1">
      <c r="A22" s="450" t="s">
        <v>978</v>
      </c>
      <c r="B22" s="451">
        <f>SUM(B15:B21)</f>
        <v>43150</v>
      </c>
      <c r="C22" s="452">
        <f>SUM(C15:C21)</f>
        <v>4270</v>
      </c>
      <c r="D22" s="453">
        <v>0</v>
      </c>
      <c r="E22" s="453">
        <v>0</v>
      </c>
      <c r="F22" s="453">
        <f>SUM(F15:F21)</f>
        <v>2160</v>
      </c>
      <c r="G22" s="453">
        <f>SUM(G15:G21)</f>
        <v>0</v>
      </c>
      <c r="H22" s="453">
        <v>0</v>
      </c>
      <c r="I22" s="453">
        <v>0</v>
      </c>
      <c r="J22" s="453">
        <f>SUM(J15:J21)</f>
        <v>2310</v>
      </c>
      <c r="K22" s="454">
        <f>SUM(K15:K21)</f>
        <v>16560</v>
      </c>
      <c r="L22" s="455">
        <f>SUM(L15:L21)</f>
        <v>520</v>
      </c>
      <c r="M22" s="456">
        <f t="shared" si="2"/>
        <v>68970</v>
      </c>
    </row>
    <row r="23" spans="1:14" ht="22.5" customHeight="1">
      <c r="A23" s="461" t="s">
        <v>979</v>
      </c>
      <c r="B23" s="462">
        <f>SUM(B22,B14)</f>
        <v>205790</v>
      </c>
      <c r="C23" s="462">
        <f>SUM(C14,C22)</f>
        <v>7280</v>
      </c>
      <c r="D23" s="463">
        <f>SUM(D14,D22)</f>
        <v>14230</v>
      </c>
      <c r="E23" s="463">
        <f>SUM(E22,E14,E22)</f>
        <v>3070</v>
      </c>
      <c r="F23" s="463">
        <f>SUM(F14,F22)</f>
        <v>24470</v>
      </c>
      <c r="G23" s="463">
        <f>SUM(G14,G22)</f>
        <v>6170</v>
      </c>
      <c r="H23" s="463">
        <f>SUM(H14,H22)</f>
        <v>1700</v>
      </c>
      <c r="I23" s="463">
        <f>SUM(I14,I22)</f>
        <v>420</v>
      </c>
      <c r="J23" s="463">
        <f>SUM(J14,J22)</f>
        <v>34930</v>
      </c>
      <c r="K23" s="464">
        <f>SUM(K22,K14)</f>
        <v>88620</v>
      </c>
      <c r="L23" s="464">
        <f>SUM(L14+L22)</f>
        <v>5020</v>
      </c>
      <c r="M23" s="465">
        <f t="shared" si="2"/>
        <v>391700</v>
      </c>
      <c r="N23" s="1287"/>
    </row>
    <row r="24" spans="1:13" ht="16.5" customHeight="1" thickBot="1">
      <c r="A24" s="466"/>
      <c r="B24" s="467"/>
      <c r="C24" s="468" t="s">
        <v>980</v>
      </c>
      <c r="D24" s="469"/>
      <c r="E24" s="469"/>
      <c r="F24" s="469"/>
      <c r="G24" s="469"/>
      <c r="H24" s="469"/>
      <c r="I24" s="469"/>
      <c r="J24" s="469"/>
      <c r="K24" s="468" t="s">
        <v>1045</v>
      </c>
      <c r="L24" s="470"/>
      <c r="M24" s="471"/>
    </row>
    <row r="25" spans="1:13" ht="10.5" customHeight="1">
      <c r="A25" s="472"/>
      <c r="B25" s="473"/>
      <c r="C25" s="473"/>
      <c r="D25" s="474"/>
      <c r="E25" s="474"/>
      <c r="F25" s="474"/>
      <c r="G25" s="474"/>
      <c r="H25" s="474"/>
      <c r="I25" s="474"/>
      <c r="J25" s="474"/>
      <c r="K25" s="475"/>
      <c r="L25" s="476"/>
      <c r="M25" s="477"/>
    </row>
    <row r="26" spans="1:8" ht="18.75" customHeight="1">
      <c r="A26" s="478" t="s">
        <v>1037</v>
      </c>
      <c r="C26" s="479"/>
      <c r="D26" s="479"/>
      <c r="E26" s="479"/>
      <c r="F26" s="479"/>
      <c r="G26" s="479"/>
      <c r="H26" s="479"/>
    </row>
    <row r="27" spans="1:12" ht="18.75" customHeight="1">
      <c r="A27" s="480" t="s">
        <v>1038</v>
      </c>
      <c r="B27" s="481"/>
      <c r="C27" s="481"/>
      <c r="D27" s="481"/>
      <c r="E27" s="479"/>
      <c r="F27" s="479"/>
      <c r="G27" s="479"/>
      <c r="H27" s="479"/>
      <c r="I27" s="304"/>
      <c r="K27" s="482"/>
      <c r="L27" s="482"/>
    </row>
    <row r="28" spans="1:12" ht="18.75" customHeight="1">
      <c r="A28" s="1283" t="s">
        <v>1039</v>
      </c>
      <c r="B28" s="481"/>
      <c r="C28" s="481"/>
      <c r="D28" s="481"/>
      <c r="E28" s="479"/>
      <c r="F28" s="479"/>
      <c r="G28" s="479"/>
      <c r="H28" s="479"/>
      <c r="I28" s="304"/>
      <c r="K28" s="482"/>
      <c r="L28" s="482"/>
    </row>
    <row r="29" spans="1:12" ht="18.75" customHeight="1">
      <c r="A29" s="1283" t="s">
        <v>1040</v>
      </c>
      <c r="B29" s="481"/>
      <c r="C29" s="481"/>
      <c r="D29" s="481"/>
      <c r="E29" s="479"/>
      <c r="F29" s="479"/>
      <c r="G29" s="479"/>
      <c r="H29" s="479"/>
      <c r="I29" s="304"/>
      <c r="K29" s="482"/>
      <c r="L29" s="482"/>
    </row>
    <row r="30" spans="1:12" ht="18.75" customHeight="1">
      <c r="A30" s="213" t="s">
        <v>1041</v>
      </c>
      <c r="B30" s="481"/>
      <c r="C30" s="481"/>
      <c r="D30" s="481"/>
      <c r="E30" s="479"/>
      <c r="F30" s="479"/>
      <c r="G30" s="479"/>
      <c r="H30" s="479"/>
      <c r="I30" s="304"/>
      <c r="K30" s="482"/>
      <c r="L30" s="482"/>
    </row>
    <row r="31" spans="1:12" ht="18.75" customHeight="1">
      <c r="A31" s="213" t="s">
        <v>1042</v>
      </c>
      <c r="B31" s="481"/>
      <c r="C31" s="481"/>
      <c r="D31" s="481"/>
      <c r="E31" s="479"/>
      <c r="F31" s="479"/>
      <c r="G31" s="479"/>
      <c r="H31" s="479"/>
      <c r="I31" s="304"/>
      <c r="K31" s="482"/>
      <c r="L31" s="482"/>
    </row>
    <row r="32" spans="1:12" ht="18.75" customHeight="1">
      <c r="A32" s="1283" t="s">
        <v>1043</v>
      </c>
      <c r="B32" s="481"/>
      <c r="C32" s="481"/>
      <c r="D32" s="481"/>
      <c r="E32" s="479"/>
      <c r="F32" s="479"/>
      <c r="G32" s="479"/>
      <c r="H32" s="479"/>
      <c r="I32" s="304"/>
      <c r="K32" s="482"/>
      <c r="L32" s="482"/>
    </row>
    <row r="33" spans="1:12" ht="18.75" customHeight="1">
      <c r="A33" s="1283" t="s">
        <v>1044</v>
      </c>
      <c r="B33" s="481"/>
      <c r="C33" s="481"/>
      <c r="D33" s="481"/>
      <c r="E33" s="479"/>
      <c r="F33" s="479"/>
      <c r="G33" s="479"/>
      <c r="H33" s="479"/>
      <c r="I33" s="304"/>
      <c r="K33" s="482"/>
      <c r="L33" s="482"/>
    </row>
    <row r="34" spans="1:12" ht="18.75" customHeight="1">
      <c r="A34" s="213"/>
      <c r="B34" s="481"/>
      <c r="C34" s="481"/>
      <c r="D34" s="481"/>
      <c r="E34" s="479"/>
      <c r="F34" s="479"/>
      <c r="G34" s="479"/>
      <c r="H34" s="479"/>
      <c r="I34" s="304"/>
      <c r="K34" s="482"/>
      <c r="L34" s="482"/>
    </row>
    <row r="35" spans="1:12" ht="18.75" customHeight="1">
      <c r="A35" s="483"/>
      <c r="B35" s="481"/>
      <c r="C35" s="481"/>
      <c r="D35" s="481"/>
      <c r="F35" s="307" t="s">
        <v>716</v>
      </c>
      <c r="G35" s="479"/>
      <c r="H35" s="479"/>
      <c r="J35"/>
      <c r="K35" s="482"/>
      <c r="L35" s="482"/>
    </row>
    <row r="36" spans="7:12" ht="18.75" customHeight="1">
      <c r="G36" s="305" t="s">
        <v>717</v>
      </c>
      <c r="K36" s="305"/>
      <c r="L36" s="304"/>
    </row>
    <row r="37" spans="7:13" ht="18.75" customHeight="1">
      <c r="G37" s="305" t="s">
        <v>718</v>
      </c>
      <c r="J37" s="305"/>
      <c r="K37" s="304"/>
      <c r="L37" s="304"/>
      <c r="M37" s="306"/>
    </row>
    <row r="38" spans="6:13" ht="18.75" customHeight="1">
      <c r="F38" s="1607" t="s">
        <v>719</v>
      </c>
      <c r="G38" s="1607"/>
      <c r="H38" s="1607"/>
      <c r="I38" s="1607"/>
      <c r="J38" s="1607"/>
      <c r="K38" s="1607"/>
      <c r="L38" s="1607"/>
      <c r="M38" s="1607"/>
    </row>
    <row r="39" ht="18.75" customHeight="1"/>
  </sheetData>
  <sheetProtection/>
  <mergeCells count="3">
    <mergeCell ref="B1:J2"/>
    <mergeCell ref="K2:M2"/>
    <mergeCell ref="F38:M38"/>
  </mergeCells>
  <hyperlinks>
    <hyperlink ref="F38" r:id="rId1" display="　URL：https://www.toonippo.co.jp/common/insersion/"/>
  </hyperlinks>
  <printOptions/>
  <pageMargins left="0.7" right="0.7" top="0.75" bottom="0.75" header="0.3" footer="0.3"/>
  <pageSetup fitToHeight="1" fitToWidth="1" horizontalDpi="600" verticalDpi="600" orientation="portrait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ogatahiroto</dc:creator>
  <cp:keywords/>
  <dc:description/>
  <cp:lastModifiedBy>inabayuuya</cp:lastModifiedBy>
  <cp:lastPrinted>2024-03-22T02:09:52Z</cp:lastPrinted>
  <dcterms:created xsi:type="dcterms:W3CDTF">1997-01-08T22:48:59Z</dcterms:created>
  <dcterms:modified xsi:type="dcterms:W3CDTF">2024-04-01T00:21:04Z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